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3" yWindow="41" windowWidth="16383" windowHeight="10474"/>
  </bookViews>
  <sheets>
    <sheet name="Preisableitung_Soja_CBoT" sheetId="2" r:id="rId1"/>
    <sheet name="Daten" sheetId="3" r:id="rId2"/>
  </sheets>
  <definedNames>
    <definedName name="_xlnm.Print_Area" localSheetId="0">Preisableitung_Soja_CBoT!$B$2:$M$48</definedName>
  </definedNames>
  <calcPr calcId="145621"/>
</workbook>
</file>

<file path=xl/calcChain.xml><?xml version="1.0" encoding="utf-8"?>
<calcChain xmlns="http://schemas.openxmlformats.org/spreadsheetml/2006/main">
  <c r="S39" i="2" l="1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7" i="2"/>
  <c r="S16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S18" i="2"/>
  <c r="Q16" i="2"/>
  <c r="S14" i="2"/>
  <c r="R14" i="2"/>
  <c r="Q14" i="2"/>
  <c r="S13" i="2"/>
  <c r="R13" i="2"/>
  <c r="Q13" i="2"/>
  <c r="S12" i="2"/>
  <c r="R12" i="2"/>
  <c r="Q12" i="2"/>
  <c r="S11" i="2"/>
  <c r="R11" i="2"/>
  <c r="Q11" i="2"/>
  <c r="S10" i="2"/>
  <c r="R10" i="2"/>
  <c r="Q10" i="2"/>
  <c r="S9" i="2"/>
  <c r="R9" i="2"/>
  <c r="Q9" i="2"/>
  <c r="S15" i="2"/>
  <c r="R15" i="2"/>
  <c r="Q15" i="2"/>
  <c r="J30" i="2" l="1"/>
  <c r="J26" i="2"/>
  <c r="J24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5" i="2"/>
  <c r="P14" i="2"/>
  <c r="P13" i="2"/>
  <c r="P12" i="2"/>
  <c r="P11" i="2"/>
  <c r="P10" i="2"/>
  <c r="P9" i="2"/>
  <c r="P16" i="2"/>
  <c r="C33" i="3"/>
  <c r="D33" i="3"/>
  <c r="F19" i="2" l="1"/>
  <c r="D24" i="3"/>
  <c r="C24" i="3"/>
  <c r="D16" i="3" l="1"/>
  <c r="C16" i="3"/>
  <c r="D10" i="3" l="1"/>
  <c r="C10" i="3"/>
  <c r="D9" i="3" l="1"/>
  <c r="C9" i="3"/>
  <c r="D7" i="3" l="1"/>
  <c r="C7" i="3"/>
  <c r="G2" i="3"/>
  <c r="O9" i="2" l="1"/>
  <c r="O10" i="2" l="1"/>
  <c r="G28" i="2"/>
  <c r="G32" i="2" s="1"/>
  <c r="O12" i="2" l="1"/>
  <c r="J28" i="2"/>
  <c r="J32" i="2" s="1"/>
  <c r="J37" i="2" s="1"/>
</calcChain>
</file>

<file path=xl/sharedStrings.xml><?xml version="1.0" encoding="utf-8"?>
<sst xmlns="http://schemas.openxmlformats.org/spreadsheetml/2006/main" count="80" uniqueCount="52">
  <si>
    <t>US-ct / bushel</t>
  </si>
  <si>
    <t>Datum</t>
  </si>
  <si>
    <t>Preisableitung Sojabohnenpreis von der CBoT</t>
  </si>
  <si>
    <t>Erläuterungen:</t>
  </si>
  <si>
    <t>NON-  GMO Prämie</t>
  </si>
  <si>
    <t xml:space="preserve">KALKULATION
</t>
  </si>
  <si>
    <r>
      <rPr>
        <b/>
        <sz val="11"/>
        <color rgb="FF0000FF"/>
        <rFont val="Arial"/>
        <family val="2"/>
      </rPr>
      <t>Sojakurs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an der CBoT</t>
    </r>
  </si>
  <si>
    <r>
      <rPr>
        <b/>
        <sz val="11"/>
        <color rgb="FF0000FF"/>
        <rFont val="Arial"/>
        <family val="2"/>
      </rPr>
      <t xml:space="preserve">US-$ / €  </t>
    </r>
    <r>
      <rPr>
        <sz val="11"/>
        <color theme="1"/>
        <rFont val="Arial"/>
        <family val="2"/>
      </rPr>
      <t>(Wechselkurs )</t>
    </r>
  </si>
  <si>
    <r>
      <t xml:space="preserve">Fracht &amp; Handelskosten </t>
    </r>
    <r>
      <rPr>
        <sz val="11"/>
        <rFont val="Arial"/>
        <family val="2"/>
      </rPr>
      <t>(cif Rotterdam)</t>
    </r>
  </si>
  <si>
    <t xml:space="preserve">US-ct / bushel </t>
  </si>
  <si>
    <t>€/t</t>
  </si>
  <si>
    <t>//</t>
  </si>
  <si>
    <r>
      <t>GVO- freie Sojabohne</t>
    </r>
    <r>
      <rPr>
        <sz val="11"/>
        <color theme="1"/>
        <rFont val="Arial"/>
        <family val="2"/>
      </rPr>
      <t xml:space="preserve"> (fob US-Hafen)</t>
    </r>
  </si>
  <si>
    <r>
      <t>GVO- freie Sojabohne</t>
    </r>
    <r>
      <rPr>
        <sz val="11"/>
        <color theme="1"/>
        <rFont val="Arial"/>
        <family val="2"/>
      </rPr>
      <t xml:space="preserve"> (cif Rotterdam)</t>
    </r>
  </si>
  <si>
    <r>
      <t xml:space="preserve">GVO- freie Sojabohne </t>
    </r>
    <r>
      <rPr>
        <sz val="11"/>
        <color theme="1"/>
        <rFont val="Arial"/>
        <family val="2"/>
      </rPr>
      <t>(frachtfrei süddeutsches Kraftfutterwerk)</t>
    </r>
  </si>
  <si>
    <t xml:space="preserve">Der hier abgeleitete Sojabohnenpreis (GVO-freie Sojabohnen, frachtfrei süddeutsches Kraftfutterwerk) </t>
  </si>
  <si>
    <t>kann als Orientierung zur Abschätzung eines Sojabohnenpreises für heimische, GVO-freie Sojabohnen</t>
  </si>
  <si>
    <t>herangezogen werden.</t>
  </si>
  <si>
    <t xml:space="preserve">Zur Abschätzung eines Erzeugerpreises vom hier genannten abgeleiteten Sojabohnenpreis sind noch </t>
  </si>
  <si>
    <t>die Funktionen Transport, Handling, Handelsspanne und ggf. weitere Kosten in Ansatz zu bringen.</t>
  </si>
  <si>
    <t>Daten für die Kalkulation:</t>
  </si>
  <si>
    <t>NON-GMO Prämie</t>
  </si>
  <si>
    <t>cif Rotterdam</t>
  </si>
  <si>
    <t>Fracht &amp; Handelsko.</t>
  </si>
  <si>
    <t>Umschlag &amp; Fracht</t>
  </si>
  <si>
    <t>frei Süddeutschland</t>
  </si>
  <si>
    <t>NON-GMO</t>
  </si>
  <si>
    <t>Prämie</t>
  </si>
  <si>
    <t>US-ct/bushel</t>
  </si>
  <si>
    <t xml:space="preserve">Daten </t>
  </si>
  <si>
    <t xml:space="preserve">für die </t>
  </si>
  <si>
    <t>Kalkulation</t>
  </si>
  <si>
    <t>Fracht &amp;</t>
  </si>
  <si>
    <t>Handels-</t>
  </si>
  <si>
    <t>kosten</t>
  </si>
  <si>
    <t>(cif Rotterdam)</t>
  </si>
  <si>
    <t>Umschlag</t>
  </si>
  <si>
    <t>&amp; Fracht-</t>
  </si>
  <si>
    <t>(frei Süd-D)</t>
  </si>
  <si>
    <t>€ / t</t>
  </si>
  <si>
    <t>* Startwert für Übernahme ins Blatt Kalkulation:</t>
  </si>
  <si>
    <t>* Startwert:</t>
  </si>
  <si>
    <t>Quelle: ZG Raiffeisen Karlsruhe</t>
  </si>
  <si>
    <t>© Christian Rupschus, LTZ Karlsruhe, Uwe Fülle, ZG Raiffeisen Karlsruhe, Werner Schmid, LEL Schwäbisch Gmünd</t>
  </si>
  <si>
    <t>(Sojabohnen; Non-GMO-Ware, frachtfrei süddeutsches Kraftfutterwerk)</t>
  </si>
  <si>
    <t>US-$ für 1 €</t>
  </si>
  <si>
    <r>
      <t xml:space="preserve">&amp; </t>
    </r>
    <r>
      <rPr>
        <b/>
        <sz val="11"/>
        <color rgb="FF0000FF"/>
        <rFont val="Arial"/>
        <family val="2"/>
      </rPr>
      <t>Fracht</t>
    </r>
    <r>
      <rPr>
        <sz val="11"/>
        <color theme="1"/>
        <rFont val="Arial"/>
        <family val="2"/>
      </rPr>
      <t xml:space="preserve"> frei süddeutschem Kraftfutterwerk</t>
    </r>
  </si>
  <si>
    <r>
      <rPr>
        <b/>
        <sz val="11"/>
        <color rgb="FF0000FF"/>
        <rFont val="Arial"/>
        <family val="2"/>
      </rPr>
      <t>Umschlagkosten</t>
    </r>
    <r>
      <rPr>
        <sz val="11"/>
        <color theme="1"/>
        <rFont val="Arial"/>
        <family val="2"/>
      </rPr>
      <t xml:space="preserve"> Rotterdam</t>
    </r>
  </si>
  <si>
    <t>ZG; Fülle</t>
  </si>
  <si>
    <t>Dollarkurs</t>
  </si>
  <si>
    <t>US-$ für 1 €uro</t>
  </si>
  <si>
    <t>bushel/ Tonne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</si>
</sst>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"/>
    <numFmt numFmtId="165" formatCode="&quot;(KW &quot;0&quot;)&quot;"/>
    <numFmt numFmtId="166" formatCode="&quot;1 bushel Sojabohnen = 27,216 kg // &quot;0.0000\ &quot;bushel = 1.000 kg (1 to)&quot;"/>
    <numFmt numFmtId="167" formatCode="mmm\ yyyy"/>
    <numFmt numFmtId="168" formatCode="0.00;\-\ 0.00;[White]0"/>
  </numFmts>
  <fonts count="15" x14ac:knownFonts="1"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0000FF"/>
      <name val="Arial"/>
      <family val="2"/>
    </font>
    <font>
      <sz val="9"/>
      <color theme="1"/>
      <name val="Arial"/>
      <family val="2"/>
    </font>
    <font>
      <b/>
      <sz val="8"/>
      <color rgb="FF0000FF"/>
      <name val="Arial"/>
      <family val="2"/>
    </font>
    <font>
      <sz val="11"/>
      <color theme="0"/>
      <name val="Arial"/>
      <family val="2"/>
    </font>
    <font>
      <sz val="6"/>
      <color theme="0" tint="-0.34998626667073579"/>
      <name val="Arial"/>
      <family val="2"/>
    </font>
    <font>
      <sz val="8"/>
      <color rgb="FFC00000"/>
      <name val="Arial"/>
      <family val="2"/>
    </font>
    <font>
      <sz val="11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hair">
        <color auto="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92">
    <xf numFmtId="0" fontId="0" fillId="0" borderId="0" xfId="0"/>
    <xf numFmtId="14" fontId="3" fillId="2" borderId="0" xfId="0" applyNumberFormat="1" applyFont="1" applyFill="1" applyAlignment="1" applyProtection="1">
      <alignment vertical="center" shrinkToFit="1"/>
      <protection locked="0"/>
    </xf>
    <xf numFmtId="164" fontId="3" fillId="2" borderId="0" xfId="0" applyNumberFormat="1" applyFont="1" applyFill="1" applyAlignment="1" applyProtection="1">
      <alignment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0" xfId="0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165" fontId="3" fillId="3" borderId="0" xfId="0" applyNumberFormat="1" applyFont="1" applyFill="1" applyAlignment="1" applyProtection="1">
      <alignment horizontal="right" vertical="center" indent="1"/>
    </xf>
    <xf numFmtId="0" fontId="3" fillId="4" borderId="0" xfId="0" applyFont="1" applyFill="1" applyAlignment="1" applyProtection="1">
      <alignment vertical="center"/>
    </xf>
    <xf numFmtId="0" fontId="3" fillId="3" borderId="0" xfId="0" quotePrefix="1" applyFont="1" applyFill="1" applyAlignment="1" applyProtection="1">
      <alignment vertical="center"/>
    </xf>
    <xf numFmtId="4" fontId="3" fillId="3" borderId="0" xfId="0" applyNumberFormat="1" applyFont="1" applyFill="1" applyAlignment="1" applyProtection="1">
      <alignment vertical="center"/>
    </xf>
    <xf numFmtId="0" fontId="8" fillId="3" borderId="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4" fontId="3" fillId="3" borderId="1" xfId="0" applyNumberFormat="1" applyFont="1" applyFill="1" applyBorder="1" applyAlignment="1" applyProtection="1">
      <alignment vertical="center"/>
    </xf>
    <xf numFmtId="4" fontId="0" fillId="3" borderId="0" xfId="0" applyNumberFormat="1" applyFill="1" applyAlignment="1" applyProtection="1">
      <alignment vertical="center"/>
    </xf>
    <xf numFmtId="0" fontId="6" fillId="6" borderId="0" xfId="0" applyFont="1" applyFill="1" applyAlignment="1" applyProtection="1">
      <alignment vertical="center"/>
    </xf>
    <xf numFmtId="4" fontId="3" fillId="6" borderId="0" xfId="0" applyNumberFormat="1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4" fontId="2" fillId="6" borderId="0" xfId="0" applyNumberFormat="1" applyFont="1" applyFill="1" applyAlignment="1" applyProtection="1">
      <alignment vertical="center"/>
    </xf>
    <xf numFmtId="0" fontId="2" fillId="6" borderId="0" xfId="0" applyFont="1" applyFill="1" applyAlignment="1" applyProtection="1">
      <alignment vertical="center"/>
    </xf>
    <xf numFmtId="0" fontId="3" fillId="3" borderId="1" xfId="0" quotePrefix="1" applyFont="1" applyFill="1" applyBorder="1" applyAlignment="1" applyProtection="1">
      <alignment vertical="center"/>
    </xf>
    <xf numFmtId="4" fontId="2" fillId="3" borderId="0" xfId="0" applyNumberFormat="1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4" fontId="0" fillId="3" borderId="1" xfId="0" applyNumberFormat="1" applyFill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4" fontId="0" fillId="5" borderId="0" xfId="0" applyNumberForma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3" borderId="0" xfId="0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17" fontId="0" fillId="3" borderId="4" xfId="0" applyNumberFormat="1" applyFill="1" applyBorder="1" applyAlignment="1">
      <alignment horizontal="left" vertical="center"/>
    </xf>
    <xf numFmtId="4" fontId="0" fillId="3" borderId="5" xfId="0" applyNumberForma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5" fillId="8" borderId="6" xfId="0" applyFont="1" applyFill="1" applyBorder="1" applyAlignment="1">
      <alignment horizontal="center" vertical="center"/>
    </xf>
    <xf numFmtId="167" fontId="3" fillId="3" borderId="3" xfId="0" applyNumberFormat="1" applyFont="1" applyFill="1" applyBorder="1" applyAlignment="1" applyProtection="1">
      <alignment horizontal="center" vertical="center"/>
    </xf>
    <xf numFmtId="168" fontId="3" fillId="3" borderId="5" xfId="0" applyNumberFormat="1" applyFont="1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vertical="center"/>
    </xf>
    <xf numFmtId="0" fontId="0" fillId="3" borderId="12" xfId="0" applyFill="1" applyBorder="1" applyAlignment="1" applyProtection="1">
      <alignment vertical="center"/>
    </xf>
    <xf numFmtId="0" fontId="0" fillId="3" borderId="13" xfId="0" applyFill="1" applyBorder="1" applyAlignment="1" applyProtection="1">
      <alignment vertical="center"/>
    </xf>
    <xf numFmtId="0" fontId="0" fillId="3" borderId="14" xfId="0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shrinkToFit="1"/>
    </xf>
    <xf numFmtId="0" fontId="12" fillId="3" borderId="14" xfId="0" applyFont="1" applyFill="1" applyBorder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right" vertical="center"/>
    </xf>
    <xf numFmtId="0" fontId="0" fillId="3" borderId="17" xfId="0" applyFill="1" applyBorder="1" applyAlignment="1" applyProtection="1">
      <alignment vertical="center"/>
    </xf>
    <xf numFmtId="0" fontId="0" fillId="3" borderId="18" xfId="0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/>
    </xf>
    <xf numFmtId="14" fontId="13" fillId="3" borderId="0" xfId="0" applyNumberFormat="1" applyFont="1" applyFill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14" fillId="3" borderId="5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 shrinkToFit="1"/>
    </xf>
    <xf numFmtId="164" fontId="8" fillId="9" borderId="2" xfId="0" applyNumberFormat="1" applyFont="1" applyFill="1" applyBorder="1" applyAlignment="1">
      <alignment horizontal="center" vertical="center" shrinkToFit="1"/>
    </xf>
    <xf numFmtId="0" fontId="0" fillId="9" borderId="2" xfId="0" applyFill="1" applyBorder="1" applyAlignment="1">
      <alignment horizontal="center" vertical="center" shrinkToFit="1"/>
    </xf>
    <xf numFmtId="164" fontId="0" fillId="9" borderId="2" xfId="0" applyNumberFormat="1" applyFill="1" applyBorder="1" applyAlignment="1">
      <alignment horizontal="center" vertical="center" shrinkToFit="1"/>
    </xf>
    <xf numFmtId="0" fontId="4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vertical="center"/>
    </xf>
    <xf numFmtId="168" fontId="3" fillId="3" borderId="8" xfId="0" applyNumberFormat="1" applyFont="1" applyFill="1" applyBorder="1" applyAlignment="1" applyProtection="1">
      <alignment horizontal="center" vertical="center"/>
    </xf>
    <xf numFmtId="168" fontId="3" fillId="3" borderId="10" xfId="0" applyNumberFormat="1" applyFont="1" applyFill="1" applyBorder="1" applyAlignment="1" applyProtection="1">
      <alignment horizontal="center" vertical="center"/>
    </xf>
    <xf numFmtId="166" fontId="4" fillId="3" borderId="0" xfId="0" applyNumberFormat="1" applyFont="1" applyFill="1" applyAlignment="1" applyProtection="1">
      <alignment horizontal="left" vertical="center"/>
    </xf>
    <xf numFmtId="0" fontId="5" fillId="5" borderId="0" xfId="0" applyFont="1" applyFill="1" applyAlignment="1" applyProtection="1">
      <alignment horizontal="left" vertical="center" wrapText="1"/>
    </xf>
    <xf numFmtId="167" fontId="3" fillId="3" borderId="7" xfId="0" applyNumberFormat="1" applyFont="1" applyFill="1" applyBorder="1" applyAlignment="1" applyProtection="1">
      <alignment horizontal="center" vertical="center"/>
    </xf>
    <xf numFmtId="167" fontId="3" fillId="3" borderId="9" xfId="0" applyNumberFormat="1" applyFont="1" applyFill="1" applyBorder="1" applyAlignment="1" applyProtection="1">
      <alignment horizontal="center" vertical="center"/>
    </xf>
    <xf numFmtId="168" fontId="3" fillId="3" borderId="8" xfId="0" applyNumberFormat="1" applyFont="1" applyFill="1" applyBorder="1" applyAlignment="1" applyProtection="1">
      <alignment horizontal="center" vertical="center"/>
    </xf>
    <xf numFmtId="168" fontId="3" fillId="3" borderId="10" xfId="0" applyNumberFormat="1" applyFont="1" applyFill="1" applyBorder="1" applyAlignment="1" applyProtection="1">
      <alignment horizontal="center" vertical="center"/>
    </xf>
    <xf numFmtId="167" fontId="3" fillId="0" borderId="7" xfId="0" applyNumberFormat="1" applyFont="1" applyFill="1" applyBorder="1" applyAlignment="1" applyProtection="1">
      <alignment horizontal="center" vertical="center"/>
    </xf>
    <xf numFmtId="167" fontId="3" fillId="0" borderId="9" xfId="0" applyNumberFormat="1" applyFont="1" applyFill="1" applyBorder="1" applyAlignment="1" applyProtection="1">
      <alignment horizontal="center" vertical="center"/>
    </xf>
    <xf numFmtId="168" fontId="3" fillId="0" borderId="8" xfId="0" applyNumberFormat="1" applyFont="1" applyFill="1" applyBorder="1" applyAlignment="1" applyProtection="1">
      <alignment horizontal="center" vertical="center"/>
    </xf>
    <xf numFmtId="168" fontId="3" fillId="0" borderId="10" xfId="0" applyNumberFormat="1" applyFont="1" applyFill="1" applyBorder="1" applyAlignment="1" applyProtection="1">
      <alignment horizontal="center" vertical="center"/>
    </xf>
    <xf numFmtId="0" fontId="12" fillId="3" borderId="14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14"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00CC00"/>
      <color rgb="FFFFFF99"/>
      <color rgb="FF0000FF"/>
      <color rgb="FFFFCC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hyperlink" Target="http://www.ecb.europa.eu/stats/exchange/eurofxref/html/index.en.html" TargetMode="External"/><Relationship Id="rId7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4.emf"/><Relationship Id="rId5" Type="http://schemas.openxmlformats.org/officeDocument/2006/relationships/hyperlink" Target="http://www.cmegroup.com/trading/agricultural/grain-and-oilseed/soybean.html" TargetMode="External"/><Relationship Id="rId10" Type="http://schemas.openxmlformats.org/officeDocument/2006/relationships/image" Target="../media/image8.jpeg"/><Relationship Id="rId4" Type="http://schemas.openxmlformats.org/officeDocument/2006/relationships/image" Target="../media/image3.emf"/><Relationship Id="rId9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51769</xdr:rowOff>
    </xdr:from>
    <xdr:to>
      <xdr:col>3</xdr:col>
      <xdr:colOff>449889</xdr:colOff>
      <xdr:row>3</xdr:row>
      <xdr:rowOff>58086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045" y="172539"/>
          <a:ext cx="518901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179457</xdr:colOff>
      <xdr:row>6</xdr:row>
      <xdr:rowOff>0</xdr:rowOff>
    </xdr:from>
    <xdr:to>
      <xdr:col>12</xdr:col>
      <xdr:colOff>1</xdr:colOff>
      <xdr:row>10</xdr:row>
      <xdr:rowOff>78573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4151" y="759125"/>
          <a:ext cx="1080000" cy="854950"/>
        </a:xfrm>
        <a:prstGeom prst="rect">
          <a:avLst/>
        </a:prstGeom>
        <a:ln>
          <a:solidFill>
            <a:srgbClr val="CCFF66"/>
          </a:solidFill>
        </a:ln>
      </xdr:spPr>
    </xdr:pic>
    <xdr:clientData/>
  </xdr:twoCellAnchor>
  <xdr:twoCellAnchor editAs="oneCell">
    <xdr:from>
      <xdr:col>9</xdr:col>
      <xdr:colOff>77625</xdr:colOff>
      <xdr:row>18</xdr:row>
      <xdr:rowOff>172531</xdr:rowOff>
    </xdr:from>
    <xdr:to>
      <xdr:col>11</xdr:col>
      <xdr:colOff>34983</xdr:colOff>
      <xdr:row>22</xdr:row>
      <xdr:rowOff>14946</xdr:rowOff>
    </xdr:to>
    <xdr:pic>
      <xdr:nvPicPr>
        <xdr:cNvPr id="4" name="Grafik 3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233" y="2924357"/>
          <a:ext cx="932143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4</xdr:col>
      <xdr:colOff>595223</xdr:colOff>
      <xdr:row>22</xdr:row>
      <xdr:rowOff>129397</xdr:rowOff>
    </xdr:from>
    <xdr:to>
      <xdr:col>5</xdr:col>
      <xdr:colOff>302415</xdr:colOff>
      <xdr:row>25</xdr:row>
      <xdr:rowOff>40823</xdr:rowOff>
    </xdr:to>
    <xdr:pic>
      <xdr:nvPicPr>
        <xdr:cNvPr id="6" name="Grafik 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208" y="3398808"/>
          <a:ext cx="932142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3</xdr:col>
      <xdr:colOff>666826</xdr:colOff>
      <xdr:row>1</xdr:row>
      <xdr:rowOff>51769</xdr:rowOff>
    </xdr:from>
    <xdr:to>
      <xdr:col>4</xdr:col>
      <xdr:colOff>266174</xdr:colOff>
      <xdr:row>3</xdr:row>
      <xdr:rowOff>58086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883" y="172539"/>
          <a:ext cx="824299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483112</xdr:colOff>
      <xdr:row>1</xdr:row>
      <xdr:rowOff>51769</xdr:rowOff>
    </xdr:from>
    <xdr:to>
      <xdr:col>5</xdr:col>
      <xdr:colOff>642775</xdr:colOff>
      <xdr:row>3</xdr:row>
      <xdr:rowOff>58086</xdr:rowOff>
    </xdr:to>
    <xdr:pic>
      <xdr:nvPicPr>
        <xdr:cNvPr id="8" name="Picture 6" descr="Bild in Originalgröße anzeigen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3120" y="172539"/>
          <a:ext cx="1384613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215659</xdr:colOff>
      <xdr:row>1</xdr:row>
      <xdr:rowOff>51769</xdr:rowOff>
    </xdr:from>
    <xdr:to>
      <xdr:col>9</xdr:col>
      <xdr:colOff>493150</xdr:colOff>
      <xdr:row>3</xdr:row>
      <xdr:rowOff>58086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5629" y="172539"/>
          <a:ext cx="493151" cy="360000"/>
        </a:xfrm>
        <a:prstGeom prst="rect">
          <a:avLst/>
        </a:prstGeom>
      </xdr:spPr>
    </xdr:pic>
    <xdr:clientData/>
  </xdr:twoCellAnchor>
  <xdr:twoCellAnchor editAs="oneCell">
    <xdr:from>
      <xdr:col>9</xdr:col>
      <xdr:colOff>552092</xdr:colOff>
      <xdr:row>1</xdr:row>
      <xdr:rowOff>51769</xdr:rowOff>
    </xdr:from>
    <xdr:to>
      <xdr:col>12</xdr:col>
      <xdr:colOff>60443</xdr:colOff>
      <xdr:row>3</xdr:row>
      <xdr:rowOff>58086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7722" y="172539"/>
          <a:ext cx="552147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tabSelected="1" workbookViewId="0"/>
  </sheetViews>
  <sheetFormatPr baseColWidth="10" defaultRowHeight="13.6" x14ac:dyDescent="0.2"/>
  <cols>
    <col min="1" max="2" width="1.77734375" style="8" customWidth="1"/>
    <col min="3" max="3" width="0.88671875" style="8" customWidth="1"/>
    <col min="4" max="5" width="15.77734375" style="8" customWidth="1"/>
    <col min="6" max="7" width="8.77734375" style="8" customWidth="1"/>
    <col min="8" max="8" width="12.77734375" style="8" customWidth="1"/>
    <col min="9" max="9" width="2.77734375" style="8" customWidth="1"/>
    <col min="10" max="10" width="7.77734375" style="8" customWidth="1"/>
    <col min="11" max="11" width="4.77734375" style="8" customWidth="1"/>
    <col min="12" max="12" width="0.88671875" style="8" customWidth="1"/>
    <col min="13" max="15" width="1.77734375" style="8" customWidth="1"/>
    <col min="16" max="19" width="10.77734375" style="37" customWidth="1"/>
    <col min="20" max="20" width="1.77734375" style="8" customWidth="1"/>
    <col min="21" max="29" width="10.77734375" style="8" customWidth="1"/>
    <col min="30" max="16384" width="11.5546875" style="8"/>
  </cols>
  <sheetData>
    <row r="1" spans="1:29" ht="10.050000000000001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6"/>
      <c r="Q1" s="36"/>
      <c r="R1" s="36"/>
      <c r="S1" s="36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">
      <c r="A2" s="7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50"/>
      <c r="P2" s="51"/>
      <c r="Q2" s="51"/>
      <c r="R2" s="51"/>
      <c r="S2" s="51"/>
      <c r="T2" s="52"/>
      <c r="U2" s="7"/>
      <c r="V2" s="7"/>
      <c r="W2" s="7"/>
      <c r="X2" s="7"/>
      <c r="Y2" s="7"/>
      <c r="Z2" s="7"/>
      <c r="AA2" s="7"/>
      <c r="AB2" s="7"/>
      <c r="AC2" s="7"/>
    </row>
    <row r="3" spans="1:29" ht="14.3" x14ac:dyDescent="0.2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53"/>
      <c r="P3" s="54" t="s">
        <v>29</v>
      </c>
      <c r="Q3" s="55" t="s">
        <v>26</v>
      </c>
      <c r="R3" s="55" t="s">
        <v>32</v>
      </c>
      <c r="S3" s="55" t="s">
        <v>36</v>
      </c>
      <c r="T3" s="56"/>
      <c r="U3" s="7"/>
      <c r="V3" s="7"/>
      <c r="W3" s="7"/>
      <c r="X3" s="7"/>
      <c r="Y3" s="7"/>
      <c r="Z3" s="7"/>
      <c r="AA3" s="7"/>
      <c r="AB3" s="7"/>
      <c r="AC3" s="7"/>
    </row>
    <row r="4" spans="1:29" ht="14.3" x14ac:dyDescent="0.2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53"/>
      <c r="P4" s="54" t="s">
        <v>30</v>
      </c>
      <c r="Q4" s="55" t="s">
        <v>27</v>
      </c>
      <c r="R4" s="55" t="s">
        <v>33</v>
      </c>
      <c r="S4" s="55" t="s">
        <v>37</v>
      </c>
      <c r="T4" s="56"/>
      <c r="U4" s="7"/>
      <c r="V4" s="7"/>
      <c r="W4" s="7"/>
      <c r="X4" s="7"/>
      <c r="Y4" s="7"/>
      <c r="Z4" s="7"/>
      <c r="AA4" s="7"/>
      <c r="AB4" s="7"/>
      <c r="AC4" s="7"/>
    </row>
    <row r="5" spans="1:29" ht="14.3" x14ac:dyDescent="0.2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53"/>
      <c r="P5" s="54" t="s">
        <v>31</v>
      </c>
      <c r="Q5" s="55"/>
      <c r="R5" s="55" t="s">
        <v>34</v>
      </c>
      <c r="S5" s="55" t="s">
        <v>34</v>
      </c>
      <c r="T5" s="56"/>
      <c r="U5" s="7"/>
      <c r="V5" s="7"/>
      <c r="W5" s="7"/>
      <c r="X5" s="7"/>
      <c r="Y5" s="7"/>
      <c r="Z5" s="7"/>
      <c r="AA5" s="7"/>
      <c r="AB5" s="7"/>
      <c r="AC5" s="7"/>
    </row>
    <row r="6" spans="1:29" ht="5.95" customHeight="1" x14ac:dyDescent="0.2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53"/>
      <c r="P6" s="54"/>
      <c r="Q6" s="55"/>
      <c r="R6" s="55"/>
      <c r="S6" s="55"/>
      <c r="T6" s="56"/>
      <c r="U6" s="7"/>
      <c r="V6" s="7"/>
      <c r="W6" s="7"/>
      <c r="X6" s="7"/>
      <c r="Y6" s="7"/>
      <c r="Z6" s="7"/>
      <c r="AA6" s="7"/>
      <c r="AB6" s="7"/>
      <c r="AC6" s="7"/>
    </row>
    <row r="7" spans="1:29" ht="17.5" customHeight="1" x14ac:dyDescent="0.2">
      <c r="A7" s="7"/>
      <c r="B7" s="6"/>
      <c r="C7" s="7"/>
      <c r="D7" s="9" t="s">
        <v>2</v>
      </c>
      <c r="E7" s="7"/>
      <c r="F7" s="7"/>
      <c r="G7" s="7"/>
      <c r="H7" s="7"/>
      <c r="I7" s="7"/>
      <c r="J7" s="7"/>
      <c r="K7" s="7"/>
      <c r="L7" s="7"/>
      <c r="M7" s="6"/>
      <c r="N7" s="7"/>
      <c r="O7" s="53"/>
      <c r="P7" s="57"/>
      <c r="Q7" s="58"/>
      <c r="R7" s="59" t="s">
        <v>35</v>
      </c>
      <c r="S7" s="59" t="s">
        <v>38</v>
      </c>
      <c r="T7" s="56"/>
      <c r="U7" s="7"/>
      <c r="V7" s="7"/>
      <c r="W7" s="7"/>
      <c r="X7" s="7"/>
      <c r="Y7" s="7"/>
      <c r="Z7" s="7"/>
      <c r="AA7" s="7"/>
      <c r="AB7" s="7"/>
      <c r="AC7" s="7"/>
    </row>
    <row r="8" spans="1:29" ht="17.5" customHeight="1" x14ac:dyDescent="0.2">
      <c r="A8" s="7"/>
      <c r="B8" s="6"/>
      <c r="C8" s="7"/>
      <c r="D8" s="10" t="s">
        <v>44</v>
      </c>
      <c r="E8" s="7"/>
      <c r="F8" s="7"/>
      <c r="G8" s="7"/>
      <c r="H8" s="7"/>
      <c r="I8" s="7"/>
      <c r="J8" s="7"/>
      <c r="K8" s="7"/>
      <c r="L8" s="7"/>
      <c r="M8" s="6"/>
      <c r="N8" s="7"/>
      <c r="O8" s="53"/>
      <c r="P8" s="57"/>
      <c r="Q8" s="58" t="s">
        <v>28</v>
      </c>
      <c r="R8" s="58" t="s">
        <v>28</v>
      </c>
      <c r="S8" s="57" t="s">
        <v>39</v>
      </c>
      <c r="T8" s="56"/>
      <c r="U8" s="7"/>
      <c r="V8" s="7"/>
      <c r="W8" s="7"/>
      <c r="X8" s="7"/>
      <c r="Y8" s="7"/>
      <c r="Z8" s="7"/>
      <c r="AA8" s="7"/>
      <c r="AB8" s="7"/>
      <c r="AC8" s="7"/>
    </row>
    <row r="9" spans="1:29" ht="14.95" customHeight="1" x14ac:dyDescent="0.2">
      <c r="A9" s="7"/>
      <c r="B9" s="6"/>
      <c r="C9" s="7"/>
      <c r="D9" s="11"/>
      <c r="E9" s="7"/>
      <c r="F9" s="7"/>
      <c r="G9" s="7"/>
      <c r="H9" s="7"/>
      <c r="I9" s="7"/>
      <c r="J9" s="7"/>
      <c r="K9" s="7"/>
      <c r="L9" s="7"/>
      <c r="M9" s="6"/>
      <c r="N9" s="7"/>
      <c r="O9" s="60">
        <f>Daten!B4</f>
        <v>1</v>
      </c>
      <c r="P9" s="48">
        <f>IF(O9=0,"",VLOOKUP($O9,Daten!$A$6:$E$69,2,FALSE))</f>
        <v>41974</v>
      </c>
      <c r="Q9" s="49">
        <f>IF(O9=0,"",ROUNDDOWN(VLOOKUP($O9,Daten!$A$6:$E$69,3,FALSE),1))</f>
        <v>220</v>
      </c>
      <c r="R9" s="49">
        <f>IF(O9=0,"",ROUNDDOWN(VLOOKUP($O9,Daten!$A$6:$E$69,4,FALSE),1))</f>
        <v>150</v>
      </c>
      <c r="S9" s="49">
        <f>IF(O9=0,"",ROUNDDOWN(VLOOKUP($O9,Daten!$A$6:$E$69,5,FALSE),1))</f>
        <v>20</v>
      </c>
      <c r="T9" s="61"/>
      <c r="U9" s="7"/>
      <c r="V9" s="7"/>
      <c r="W9" s="7"/>
      <c r="X9" s="7"/>
      <c r="Y9" s="7"/>
      <c r="Z9" s="7"/>
      <c r="AA9" s="7"/>
      <c r="AB9" s="7"/>
      <c r="AC9" s="7"/>
    </row>
    <row r="10" spans="1:29" ht="12.6" customHeight="1" x14ac:dyDescent="0.2">
      <c r="A10" s="7"/>
      <c r="B10" s="6"/>
      <c r="C10" s="7"/>
      <c r="D10" s="11" t="s">
        <v>3</v>
      </c>
      <c r="E10" s="7"/>
      <c r="F10" s="7"/>
      <c r="G10" s="7"/>
      <c r="H10" s="7"/>
      <c r="I10" s="7"/>
      <c r="J10" s="7"/>
      <c r="K10" s="7"/>
      <c r="L10" s="7"/>
      <c r="M10" s="6"/>
      <c r="N10" s="7"/>
      <c r="O10" s="60">
        <f>O9+1</f>
        <v>2</v>
      </c>
      <c r="P10" s="48">
        <f>IF(O10=0,"",VLOOKUP($O10,Daten!$A$6:$E$69,2,FALSE))</f>
        <v>42278</v>
      </c>
      <c r="Q10" s="49">
        <f>IF(O10=0,"",ROUNDDOWN(VLOOKUP($O10,Daten!$A$6:$E$69,3,FALSE),1))</f>
        <v>150.5</v>
      </c>
      <c r="R10" s="49">
        <f>IF(O10=0,"",ROUNDDOWN(VLOOKUP($O10,Daten!$A$6:$E$69,4,FALSE),1))</f>
        <v>126.4</v>
      </c>
      <c r="S10" s="49">
        <f>IF(O10=0,"",ROUNDDOWN(VLOOKUP($O10,Daten!$A$6:$E$69,5,FALSE),1))</f>
        <v>20</v>
      </c>
      <c r="T10" s="61"/>
      <c r="U10" s="7"/>
      <c r="V10" s="7"/>
      <c r="W10" s="7"/>
      <c r="X10" s="7"/>
      <c r="Y10" s="7"/>
      <c r="Z10" s="7"/>
      <c r="AA10" s="7"/>
      <c r="AB10" s="7"/>
      <c r="AC10" s="7"/>
    </row>
    <row r="11" spans="1:29" ht="12.6" customHeight="1" x14ac:dyDescent="0.2">
      <c r="A11" s="7"/>
      <c r="B11" s="6"/>
      <c r="C11" s="7"/>
      <c r="D11" s="11" t="s">
        <v>15</v>
      </c>
      <c r="E11" s="7"/>
      <c r="F11" s="7"/>
      <c r="G11" s="7"/>
      <c r="H11" s="7"/>
      <c r="I11" s="7"/>
      <c r="J11" s="7"/>
      <c r="K11" s="7"/>
      <c r="L11" s="7"/>
      <c r="M11" s="6"/>
      <c r="N11" s="7"/>
      <c r="O11" s="60">
        <v>4</v>
      </c>
      <c r="P11" s="48">
        <f>IF(O11=0,"",VLOOKUP($O11,Daten!$A$6:$E$69,2,FALSE))</f>
        <v>42339</v>
      </c>
      <c r="Q11" s="49">
        <f>IF(O11=0,"",ROUNDDOWN(VLOOKUP($O11,Daten!$A$6:$E$69,3,FALSE),1))</f>
        <v>133.1</v>
      </c>
      <c r="R11" s="49">
        <f>IF(O11=0,"",ROUNDDOWN(VLOOKUP($O11,Daten!$A$6:$E$69,4,FALSE),1))</f>
        <v>103.5</v>
      </c>
      <c r="S11" s="49">
        <f>IF(O11=0,"",ROUNDDOWN(VLOOKUP($O11,Daten!$A$6:$E$69,5,FALSE),1))</f>
        <v>20</v>
      </c>
      <c r="T11" s="61"/>
      <c r="U11" s="7"/>
      <c r="V11" s="7"/>
      <c r="W11" s="7"/>
      <c r="X11" s="7"/>
      <c r="Y11" s="7"/>
      <c r="Z11" s="7"/>
      <c r="AA11" s="7"/>
      <c r="AB11" s="7"/>
      <c r="AC11" s="7"/>
    </row>
    <row r="12" spans="1:29" ht="12.6" customHeight="1" x14ac:dyDescent="0.2">
      <c r="A12" s="7"/>
      <c r="B12" s="6"/>
      <c r="C12" s="7"/>
      <c r="D12" s="11" t="s">
        <v>16</v>
      </c>
      <c r="E12" s="7"/>
      <c r="F12" s="7"/>
      <c r="G12" s="7"/>
      <c r="H12" s="7"/>
      <c r="I12" s="7"/>
      <c r="J12" s="7"/>
      <c r="K12" s="7"/>
      <c r="L12" s="7"/>
      <c r="M12" s="6"/>
      <c r="N12" s="7"/>
      <c r="O12" s="60">
        <f t="shared" ref="O12" si="0">O11+1</f>
        <v>5</v>
      </c>
      <c r="P12" s="48">
        <f>IF(O12=0,"",VLOOKUP($O12,Daten!$A$6:$E$69,2,FALSE))</f>
        <v>42370</v>
      </c>
      <c r="Q12" s="49">
        <f>IF(O12=0,"",ROUNDDOWN(VLOOKUP($O12,Daten!$A$6:$E$69,3,FALSE),1))</f>
        <v>133.5</v>
      </c>
      <c r="R12" s="49">
        <f>IF(O12=0,"",ROUNDDOWN(VLOOKUP($O12,Daten!$A$6:$E$69,4,FALSE),1))</f>
        <v>83.1</v>
      </c>
      <c r="S12" s="49">
        <f>IF(O12=0,"",ROUNDDOWN(VLOOKUP($O12,Daten!$A$6:$E$69,5,FALSE),1))</f>
        <v>20</v>
      </c>
      <c r="T12" s="61"/>
      <c r="U12" s="7"/>
      <c r="V12" s="7"/>
      <c r="W12" s="7"/>
      <c r="X12" s="7"/>
      <c r="Y12" s="7"/>
      <c r="Z12" s="7"/>
      <c r="AA12" s="7"/>
      <c r="AB12" s="7"/>
      <c r="AC12" s="7"/>
    </row>
    <row r="13" spans="1:29" ht="12.6" customHeight="1" x14ac:dyDescent="0.2">
      <c r="A13" s="7"/>
      <c r="B13" s="6"/>
      <c r="C13" s="7"/>
      <c r="D13" s="11" t="s">
        <v>17</v>
      </c>
      <c r="E13" s="7"/>
      <c r="F13" s="7"/>
      <c r="G13" s="7"/>
      <c r="H13" s="7"/>
      <c r="I13" s="7"/>
      <c r="J13" s="7"/>
      <c r="K13" s="7"/>
      <c r="L13" s="7"/>
      <c r="M13" s="6"/>
      <c r="N13" s="7"/>
      <c r="O13" s="60">
        <v>11</v>
      </c>
      <c r="P13" s="48">
        <f>IF(O13=0,"",VLOOKUP($O13,Daten!$A$6:$E$69,2,FALSE))</f>
        <v>42552</v>
      </c>
      <c r="Q13" s="49">
        <f>IF(O13=0,"",ROUNDDOWN(VLOOKUP($O13,Daten!$A$6:$E$69,3,FALSE),1))</f>
        <v>195.8</v>
      </c>
      <c r="R13" s="49">
        <f>IF(O13=0,"",ROUNDDOWN(VLOOKUP($O13,Daten!$A$6:$E$69,4,FALSE),1))</f>
        <v>105.4</v>
      </c>
      <c r="S13" s="49">
        <f>IF(O13=0,"",ROUNDDOWN(VLOOKUP($O13,Daten!$A$6:$E$69,5,FALSE),1))</f>
        <v>20</v>
      </c>
      <c r="T13" s="61"/>
      <c r="U13" s="7"/>
      <c r="V13" s="7"/>
      <c r="W13" s="7"/>
      <c r="X13" s="7"/>
      <c r="Y13" s="7"/>
      <c r="Z13" s="7"/>
      <c r="AA13" s="7"/>
      <c r="AB13" s="7"/>
      <c r="AC13" s="7"/>
    </row>
    <row r="14" spans="1:29" ht="12.6" customHeight="1" x14ac:dyDescent="0.2">
      <c r="A14" s="7"/>
      <c r="B14" s="6"/>
      <c r="C14" s="7"/>
      <c r="D14" s="11" t="s">
        <v>18</v>
      </c>
      <c r="E14" s="7"/>
      <c r="F14" s="7"/>
      <c r="G14" s="7"/>
      <c r="H14" s="7"/>
      <c r="I14" s="7"/>
      <c r="J14" s="7"/>
      <c r="K14" s="7"/>
      <c r="L14" s="7"/>
      <c r="M14" s="6"/>
      <c r="N14" s="7"/>
      <c r="O14" s="60">
        <v>19</v>
      </c>
      <c r="P14" s="48">
        <f>IF(O14=0,"",VLOOKUP($O14,Daten!$A$6:$E$69,2,FALSE))</f>
        <v>42795</v>
      </c>
      <c r="Q14" s="49">
        <f>IF(O14=0,"",ROUNDDOWN(VLOOKUP($O14,Daten!$A$6:$E$69,3,FALSE),1))</f>
        <v>201.1</v>
      </c>
      <c r="R14" s="49">
        <f>IF(O14=0,"",ROUNDDOWN(VLOOKUP($O14,Daten!$A$6:$E$69,4,FALSE),1))</f>
        <v>86.1</v>
      </c>
      <c r="S14" s="49">
        <f>IF(O14=0,"",ROUNDDOWN(VLOOKUP($O14,Daten!$A$6:$E$69,5,FALSE),1))</f>
        <v>20</v>
      </c>
      <c r="T14" s="61"/>
      <c r="U14" s="7"/>
      <c r="V14" s="7"/>
      <c r="W14" s="7"/>
      <c r="X14" s="7"/>
      <c r="Y14" s="7"/>
      <c r="Z14" s="7"/>
      <c r="AA14" s="7"/>
      <c r="AB14" s="7"/>
      <c r="AC14" s="7"/>
    </row>
    <row r="15" spans="1:29" ht="12.6" customHeight="1" x14ac:dyDescent="0.2">
      <c r="A15" s="7"/>
      <c r="B15" s="6"/>
      <c r="C15" s="7"/>
      <c r="D15" s="11" t="s">
        <v>19</v>
      </c>
      <c r="E15" s="7"/>
      <c r="F15" s="7"/>
      <c r="G15" s="7"/>
      <c r="H15" s="7"/>
      <c r="I15" s="7"/>
      <c r="J15" s="7"/>
      <c r="K15" s="7"/>
      <c r="L15" s="7"/>
      <c r="M15" s="6"/>
      <c r="N15" s="7"/>
      <c r="O15" s="60">
        <v>28</v>
      </c>
      <c r="P15" s="48">
        <f>IF(O15=0,"",VLOOKUP($O15,Daten!$A$6:$E$69,2,FALSE))</f>
        <v>43070</v>
      </c>
      <c r="Q15" s="49">
        <f>IF(O15=0,"",ROUNDDOWN(VLOOKUP($O15,Daten!$A$6:$E$69,3,FALSE),1))</f>
        <v>225</v>
      </c>
      <c r="R15" s="49">
        <f>IF(O15=0,"",ROUNDDOWN(VLOOKUP($O15,Daten!$A$6:$E$69,4,FALSE),1))</f>
        <v>96.7</v>
      </c>
      <c r="S15" s="49">
        <f>IF(O15=0,"",ROUNDDOWN(VLOOKUP($O15,Daten!$A$6:$E$69,5,FALSE),1))</f>
        <v>20</v>
      </c>
      <c r="T15" s="61"/>
      <c r="U15" s="7"/>
      <c r="V15" s="7"/>
      <c r="W15" s="7"/>
      <c r="X15" s="7"/>
      <c r="Y15" s="7"/>
      <c r="Z15" s="7"/>
      <c r="AA15" s="7"/>
      <c r="AB15" s="7"/>
      <c r="AC15" s="7"/>
    </row>
    <row r="16" spans="1:29" ht="12.6" customHeight="1" x14ac:dyDescent="0.2">
      <c r="A16" s="7"/>
      <c r="B16" s="6"/>
      <c r="C16" s="7"/>
      <c r="D16" s="11"/>
      <c r="E16" s="7"/>
      <c r="F16" s="7"/>
      <c r="G16" s="7"/>
      <c r="H16" s="7"/>
      <c r="I16" s="7"/>
      <c r="J16" s="7"/>
      <c r="K16" s="7"/>
      <c r="L16" s="7"/>
      <c r="M16" s="6"/>
      <c r="N16" s="7"/>
      <c r="O16" s="60">
        <v>0</v>
      </c>
      <c r="P16" s="48" t="str">
        <f>IF(O16=0,"",VLOOKUP($O16,Daten!$A$6:$E$69,2,FALSE))</f>
        <v/>
      </c>
      <c r="Q16" s="49" t="str">
        <f>IF(O16=0,"",ROUNDDOWN(VLOOKUP($O16,Daten!$A$6:$E$69,3,FALSE),1))</f>
        <v/>
      </c>
      <c r="R16" s="49" t="str">
        <f>IF(O16=0,"",ROUNDDOWN(VLOOKUP($O16,Daten!$A$6:$E$69,4,FALSE),1))</f>
        <v/>
      </c>
      <c r="S16" s="49" t="str">
        <f>IF(O16=0,"",ROUNDDOWN(VLOOKUP($O16,Daten!$A$6:$E$69,5,FALSE),1))</f>
        <v/>
      </c>
      <c r="T16" s="61"/>
      <c r="U16" s="7"/>
      <c r="V16" s="7"/>
      <c r="W16" s="7"/>
      <c r="X16" s="7"/>
      <c r="Y16" s="7"/>
      <c r="Z16" s="7"/>
      <c r="AA16" s="7"/>
      <c r="AB16" s="7"/>
      <c r="AC16" s="7"/>
    </row>
    <row r="17" spans="1:29" ht="14.95" customHeight="1" x14ac:dyDescent="0.2">
      <c r="A17" s="7"/>
      <c r="B17" s="6"/>
      <c r="C17" s="6"/>
      <c r="D17" s="12"/>
      <c r="E17" s="6"/>
      <c r="F17" s="6"/>
      <c r="G17" s="6"/>
      <c r="H17" s="6"/>
      <c r="I17" s="6"/>
      <c r="J17" s="6"/>
      <c r="K17" s="6"/>
      <c r="L17" s="6"/>
      <c r="M17" s="6"/>
      <c r="N17" s="7"/>
      <c r="O17" s="90">
        <v>0</v>
      </c>
      <c r="P17" s="82" t="str">
        <f>IF(O17=0,"",VLOOKUP($O17,Daten!$A$6:$E$69,2,FALSE))</f>
        <v/>
      </c>
      <c r="Q17" s="84" t="str">
        <f>IF(O17=0,"",ROUNDDOWN(VLOOKUP($O17,Daten!$A$6:$E$69,3,FALSE),1))</f>
        <v/>
      </c>
      <c r="R17" s="84" t="str">
        <f>IF(O17=0,"",ROUNDDOWN(VLOOKUP($O17,Daten!$A$6:$E$69,4,FALSE),1))</f>
        <v/>
      </c>
      <c r="S17" s="78" t="str">
        <f>IF(O17=0,"",ROUNDDOWN(VLOOKUP($O17,Daten!$A$6:$E$69,5,FALSE),1))</f>
        <v/>
      </c>
      <c r="T17" s="91"/>
      <c r="U17" s="7"/>
      <c r="V17" s="7"/>
      <c r="W17" s="7"/>
      <c r="X17" s="7"/>
      <c r="Y17" s="7"/>
      <c r="Z17" s="7"/>
      <c r="AA17" s="7"/>
      <c r="AB17" s="7"/>
      <c r="AC17" s="7"/>
    </row>
    <row r="18" spans="1:29" ht="5.95" customHeight="1" x14ac:dyDescent="0.2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O18" s="90"/>
      <c r="P18" s="83" t="str">
        <f>IF(O18=0,"",VLOOKUP($O18,Daten!$A$6:$E$69,2,FALSE))</f>
        <v/>
      </c>
      <c r="Q18" s="85" t="str">
        <f>IF(O18=0,"",ROUNDDOWN(VLOOKUP($O18,Daten!$A$6:$E$69,3,FALSE),1))</f>
        <v/>
      </c>
      <c r="R18" s="85" t="str">
        <f>IF(O18=0,"",ROUNDDOWN(VLOOKUP($O18,Daten!$A$6:$E$69,4,FALSE),1))</f>
        <v/>
      </c>
      <c r="S18" s="79" t="str">
        <f>IF(O18=0,"",ROUNDUP(VLOOKUP($O18,Daten!$A$6:$E$69,5,FALSE),1))</f>
        <v/>
      </c>
      <c r="T18" s="91"/>
      <c r="U18" s="7"/>
      <c r="V18" s="7"/>
      <c r="W18" s="7"/>
      <c r="X18" s="7"/>
      <c r="Y18" s="7"/>
      <c r="Z18" s="7"/>
      <c r="AA18" s="7"/>
      <c r="AB18" s="7"/>
      <c r="AC18" s="7"/>
    </row>
    <row r="19" spans="1:29" ht="14.95" customHeight="1" x14ac:dyDescent="0.2">
      <c r="A19" s="7"/>
      <c r="B19" s="6"/>
      <c r="C19" s="81" t="s">
        <v>5</v>
      </c>
      <c r="D19" s="81"/>
      <c r="E19" s="13" t="s">
        <v>1</v>
      </c>
      <c r="F19" s="14">
        <f>(WEEKNUM(G19))</f>
        <v>49</v>
      </c>
      <c r="G19" s="1">
        <v>43074</v>
      </c>
      <c r="H19" s="7"/>
      <c r="I19" s="7"/>
      <c r="J19" s="7"/>
      <c r="K19" s="7"/>
      <c r="L19" s="7"/>
      <c r="M19" s="6"/>
      <c r="N19" s="7"/>
      <c r="O19" s="90">
        <v>0</v>
      </c>
      <c r="P19" s="82" t="str">
        <f>IF(O19=0,"",VLOOKUP($O19,Daten!$A$6:$E$69,2,FALSE))</f>
        <v/>
      </c>
      <c r="Q19" s="84" t="str">
        <f>IF(O19=0,"",ROUNDDOWN(VLOOKUP($O19,Daten!$A$6:$E$69,3,FALSE),1))</f>
        <v/>
      </c>
      <c r="R19" s="84" t="str">
        <f>IF(O19=0,"",ROUNDDOWN(VLOOKUP($O19,Daten!$A$6:$E$69,4,FALSE),1))</f>
        <v/>
      </c>
      <c r="S19" s="84" t="str">
        <f>IF(O19=0,"",ROUNDDOWN(VLOOKUP($O19,Daten!$A$6:$E$69,5,FALSE),1))</f>
        <v/>
      </c>
      <c r="T19" s="91"/>
      <c r="U19" s="7"/>
      <c r="V19" s="7"/>
      <c r="W19" s="7"/>
      <c r="X19" s="7"/>
      <c r="Y19" s="7"/>
      <c r="Z19" s="7"/>
      <c r="AA19" s="7"/>
      <c r="AB19" s="7"/>
      <c r="AC19" s="7"/>
    </row>
    <row r="20" spans="1:29" ht="5.95" customHeight="1" x14ac:dyDescent="0.2">
      <c r="A20" s="7"/>
      <c r="B20" s="6"/>
      <c r="C20" s="81"/>
      <c r="D20" s="81"/>
      <c r="E20" s="7"/>
      <c r="F20" s="7"/>
      <c r="G20" s="7"/>
      <c r="H20" s="7"/>
      <c r="I20" s="7"/>
      <c r="J20" s="7"/>
      <c r="K20" s="7"/>
      <c r="L20" s="7"/>
      <c r="M20" s="6"/>
      <c r="N20" s="7"/>
      <c r="O20" s="90"/>
      <c r="P20" s="83" t="str">
        <f>IF(O20=0,"",VLOOKUP($O20,Daten!$A$6:$E$69,2,FALSE))</f>
        <v/>
      </c>
      <c r="Q20" s="85" t="str">
        <f>IF(O20=0,"",ROUNDDOWN(VLOOKUP($O20,Daten!$A$6:$E$69,3,FALSE),1))</f>
        <v/>
      </c>
      <c r="R20" s="85" t="str">
        <f>IF(O20=0,"",ROUNDDOWN(VLOOKUP($O20,Daten!$A$6:$E$69,4,FALSE),1))</f>
        <v/>
      </c>
      <c r="S20" s="85" t="str">
        <f>IF(O20=0,"",ROUNDDOWN(VLOOKUP($O20,Daten!$A$6:$E$69,5,FALSE),1))</f>
        <v/>
      </c>
      <c r="T20" s="91"/>
      <c r="U20" s="7"/>
      <c r="V20" s="7"/>
      <c r="W20" s="7"/>
      <c r="X20" s="7"/>
      <c r="Y20" s="7"/>
      <c r="Z20" s="7"/>
      <c r="AA20" s="7"/>
      <c r="AB20" s="7"/>
      <c r="AC20" s="7"/>
    </row>
    <row r="21" spans="1:29" ht="14.95" customHeight="1" x14ac:dyDescent="0.2">
      <c r="A21" s="7"/>
      <c r="B21" s="6"/>
      <c r="C21" s="81"/>
      <c r="D21" s="81"/>
      <c r="E21" s="7" t="s">
        <v>7</v>
      </c>
      <c r="F21" s="7"/>
      <c r="G21" s="2">
        <v>1.1847000000000001</v>
      </c>
      <c r="H21" s="10" t="s">
        <v>45</v>
      </c>
      <c r="I21" s="10"/>
      <c r="J21" s="7"/>
      <c r="K21" s="7"/>
      <c r="L21" s="7"/>
      <c r="M21" s="6"/>
      <c r="N21" s="7"/>
      <c r="O21" s="90">
        <v>0</v>
      </c>
      <c r="P21" s="86" t="str">
        <f>IF(O21=0,"",VLOOKUP($O21,Daten!$A$6:$E$69,2,FALSE))</f>
        <v/>
      </c>
      <c r="Q21" s="88" t="str">
        <f>IF(O21=0,"",ROUNDDOWN(VLOOKUP($O21,Daten!$A$6:$E$69,3,FALSE),1))</f>
        <v/>
      </c>
      <c r="R21" s="88" t="str">
        <f>IF(O21=0,"",ROUNDDOWN(VLOOKUP($O21,Daten!$A$6:$E$69,4,FALSE),1))</f>
        <v/>
      </c>
      <c r="S21" s="88" t="str">
        <f>IF(O21=0,"",ROUNDDOWN(VLOOKUP($O21,Daten!$A$6:$E$69,5,FALSE),1))</f>
        <v/>
      </c>
      <c r="T21" s="91"/>
      <c r="U21" s="7"/>
      <c r="V21" s="7"/>
      <c r="W21" s="7"/>
      <c r="X21" s="7"/>
      <c r="Y21" s="7"/>
      <c r="Z21" s="7"/>
      <c r="AA21" s="7"/>
      <c r="AB21" s="7"/>
      <c r="AC21" s="7"/>
    </row>
    <row r="22" spans="1:29" ht="5.95" customHeight="1" x14ac:dyDescent="0.2">
      <c r="A22" s="7"/>
      <c r="B22" s="6"/>
      <c r="C22" s="6"/>
      <c r="D22" s="6"/>
      <c r="E22" s="6"/>
      <c r="F22" s="6"/>
      <c r="G22" s="6"/>
      <c r="H22" s="15"/>
      <c r="I22" s="15"/>
      <c r="J22" s="6"/>
      <c r="K22" s="6"/>
      <c r="L22" s="6"/>
      <c r="M22" s="6"/>
      <c r="N22" s="7"/>
      <c r="O22" s="90"/>
      <c r="P22" s="87" t="str">
        <f>IF(O22=0,"",VLOOKUP($O22,Daten!$A$6:$E$69,2,FALSE))</f>
        <v/>
      </c>
      <c r="Q22" s="89" t="str">
        <f>IF(O22=0,"",ROUNDDOWN(VLOOKUP($O22,Daten!$A$6:$E$69,3,FALSE),1))</f>
        <v/>
      </c>
      <c r="R22" s="89" t="str">
        <f>IF(O22=0,"",ROUNDDOWN(VLOOKUP($O22,Daten!$A$6:$E$69,4,FALSE),1))</f>
        <v/>
      </c>
      <c r="S22" s="89" t="str">
        <f>IF(O22=0,"",ROUNDDOWN(VLOOKUP($O22,Daten!$A$6:$E$69,5,FALSE),1))</f>
        <v/>
      </c>
      <c r="T22" s="91"/>
      <c r="U22" s="7"/>
      <c r="V22" s="7"/>
      <c r="W22" s="7"/>
      <c r="X22" s="7"/>
      <c r="Y22" s="7"/>
      <c r="Z22" s="7"/>
      <c r="AA22" s="7"/>
      <c r="AB22" s="7"/>
      <c r="AC22" s="7"/>
    </row>
    <row r="23" spans="1:29" ht="14.95" customHeight="1" x14ac:dyDescent="0.2">
      <c r="A23" s="7"/>
      <c r="B23" s="6"/>
      <c r="C23" s="7"/>
      <c r="D23" s="7"/>
      <c r="E23" s="7"/>
      <c r="F23" s="7"/>
      <c r="G23" s="7"/>
      <c r="H23" s="10"/>
      <c r="I23" s="10"/>
      <c r="J23" s="7"/>
      <c r="K23" s="7"/>
      <c r="L23" s="7"/>
      <c r="M23" s="6"/>
      <c r="N23" s="7"/>
      <c r="O23" s="60">
        <v>0</v>
      </c>
      <c r="P23" s="48" t="str">
        <f>IF(O23=0,"",VLOOKUP($O23,Daten!$A$6:$E$69,2,FALSE))</f>
        <v/>
      </c>
      <c r="Q23" s="49" t="str">
        <f>IF(O23=0,"",ROUNDDOWN(VLOOKUP($O23,Daten!$A$6:$E$69,3,FALSE),1))</f>
        <v/>
      </c>
      <c r="R23" s="49" t="str">
        <f>IF(O23=0,"",ROUNDDOWN(VLOOKUP($O23,Daten!$A$6:$E$69,4,FALSE),1))</f>
        <v/>
      </c>
      <c r="S23" s="49" t="str">
        <f>IF(O23=0,"",ROUNDDOWN(VLOOKUP($O23,Daten!$A$6:$E$69,5,FALSE),1))</f>
        <v/>
      </c>
      <c r="T23" s="61"/>
      <c r="U23" s="7"/>
      <c r="V23" s="7"/>
      <c r="W23" s="7"/>
      <c r="X23" s="7"/>
      <c r="Y23" s="7"/>
      <c r="Z23" s="7"/>
      <c r="AA23" s="7"/>
      <c r="AB23" s="7"/>
      <c r="AC23" s="7"/>
    </row>
    <row r="24" spans="1:29" ht="14.95" customHeight="1" x14ac:dyDescent="0.2">
      <c r="A24" s="7"/>
      <c r="B24" s="6"/>
      <c r="C24" s="7"/>
      <c r="D24" s="7" t="s">
        <v>6</v>
      </c>
      <c r="E24" s="7"/>
      <c r="F24" s="7"/>
      <c r="G24" s="3">
        <v>1013.4</v>
      </c>
      <c r="H24" s="10" t="s">
        <v>9</v>
      </c>
      <c r="I24" s="16" t="s">
        <v>11</v>
      </c>
      <c r="J24" s="17">
        <f>ROUNDDOWN(((G24*$D$39/100)/$G$21),1)</f>
        <v>314.3</v>
      </c>
      <c r="K24" s="10" t="s">
        <v>10</v>
      </c>
      <c r="L24" s="7"/>
      <c r="M24" s="6"/>
      <c r="N24" s="7"/>
      <c r="O24" s="90">
        <v>0</v>
      </c>
      <c r="P24" s="82" t="str">
        <f>IF(O24=0,"",VLOOKUP($O24,Daten!$A$6:$E$69,2,FALSE))</f>
        <v/>
      </c>
      <c r="Q24" s="84" t="str">
        <f>IF(O24=0,"",ROUNDDOWN(VLOOKUP($O24,Daten!$A$6:$E$69,3,FALSE),1))</f>
        <v/>
      </c>
      <c r="R24" s="84" t="str">
        <f>IF(O24=0,"",ROUNDDOWN(VLOOKUP($O24,Daten!$A$6:$E$69,4,FALSE),1))</f>
        <v/>
      </c>
      <c r="S24" s="84" t="str">
        <f>IF(O24=0,"",ROUNDDOWN(VLOOKUP($O24,Daten!$A$6:$E$69,5,FALSE),1))</f>
        <v/>
      </c>
      <c r="T24" s="91"/>
      <c r="U24" s="7"/>
      <c r="V24" s="7"/>
      <c r="W24" s="7"/>
      <c r="X24" s="7"/>
      <c r="Y24" s="7"/>
      <c r="Z24" s="7"/>
      <c r="AA24" s="7"/>
      <c r="AB24" s="7"/>
      <c r="AC24" s="7"/>
    </row>
    <row r="25" spans="1:29" ht="5.95" customHeight="1" x14ac:dyDescent="0.2">
      <c r="A25" s="7"/>
      <c r="B25" s="6"/>
      <c r="C25" s="7"/>
      <c r="D25" s="7"/>
      <c r="E25" s="7"/>
      <c r="F25" s="7"/>
      <c r="G25" s="7"/>
      <c r="H25" s="10"/>
      <c r="I25" s="10"/>
      <c r="J25" s="17"/>
      <c r="K25" s="10"/>
      <c r="L25" s="7"/>
      <c r="M25" s="6"/>
      <c r="N25" s="7"/>
      <c r="O25" s="90"/>
      <c r="P25" s="83" t="str">
        <f>IF(O25=0,"",VLOOKUP($O25,Daten!$A$6:$E$69,2,FALSE))</f>
        <v/>
      </c>
      <c r="Q25" s="85" t="str">
        <f>IF(O25=0,"",ROUNDDOWN(VLOOKUP($O25,Daten!$A$6:$E$69,3,FALSE),1))</f>
        <v/>
      </c>
      <c r="R25" s="85" t="str">
        <f>IF(O25=0,"",ROUNDDOWN(VLOOKUP($O25,Daten!$A$6:$E$69,4,FALSE),1))</f>
        <v/>
      </c>
      <c r="S25" s="85" t="str">
        <f>IF(O25=0,"",ROUNDDOWN(VLOOKUP($O25,Daten!$A$6:$E$69,5,FALSE),1))</f>
        <v/>
      </c>
      <c r="T25" s="91"/>
      <c r="U25" s="7"/>
      <c r="V25" s="7"/>
      <c r="W25" s="7"/>
      <c r="X25" s="7"/>
      <c r="Y25" s="7"/>
      <c r="Z25" s="7"/>
      <c r="AA25" s="7"/>
      <c r="AB25" s="7"/>
      <c r="AC25" s="7"/>
    </row>
    <row r="26" spans="1:29" ht="14.95" customHeight="1" x14ac:dyDescent="0.2">
      <c r="A26" s="7"/>
      <c r="B26" s="6"/>
      <c r="C26" s="7"/>
      <c r="D26" s="18" t="s">
        <v>4</v>
      </c>
      <c r="E26" s="19"/>
      <c r="F26" s="19"/>
      <c r="G26" s="4">
        <v>225</v>
      </c>
      <c r="H26" s="20" t="s">
        <v>0</v>
      </c>
      <c r="I26" s="20" t="s">
        <v>11</v>
      </c>
      <c r="J26" s="21">
        <f>ROUNDDOWN(((G26*$D$39/100)/$G$21),1)</f>
        <v>69.7</v>
      </c>
      <c r="K26" s="20" t="s">
        <v>10</v>
      </c>
      <c r="L26" s="7"/>
      <c r="M26" s="6"/>
      <c r="N26" s="7"/>
      <c r="O26" s="90">
        <v>0</v>
      </c>
      <c r="P26" s="82" t="str">
        <f>IF(O26=0,"",VLOOKUP($O26,Daten!$A$6:$E$69,2,FALSE))</f>
        <v/>
      </c>
      <c r="Q26" s="84" t="str">
        <f>IF(O26=0,"",ROUNDDOWN(VLOOKUP($O26,Daten!$A$6:$E$69,3,FALSE),1))</f>
        <v/>
      </c>
      <c r="R26" s="84" t="str">
        <f>IF(O26=0,"",ROUNDDOWN(VLOOKUP($O26,Daten!$A$6:$E$69,4,FALSE),1))</f>
        <v/>
      </c>
      <c r="S26" s="84" t="str">
        <f>IF(O26=0,"",ROUNDDOWN(VLOOKUP($O26,Daten!$A$6:$E$69,5,FALSE),1))</f>
        <v/>
      </c>
      <c r="T26" s="91"/>
      <c r="U26" s="7"/>
      <c r="V26" s="7"/>
      <c r="W26" s="7"/>
      <c r="X26" s="7"/>
      <c r="Y26" s="7"/>
      <c r="Z26" s="7"/>
      <c r="AA26" s="7"/>
      <c r="AB26" s="7"/>
      <c r="AC26" s="7"/>
    </row>
    <row r="27" spans="1:29" ht="5.95" customHeight="1" x14ac:dyDescent="0.2">
      <c r="A27" s="7"/>
      <c r="B27" s="6"/>
      <c r="C27" s="7"/>
      <c r="D27" s="7"/>
      <c r="E27" s="7"/>
      <c r="F27" s="7"/>
      <c r="G27" s="7"/>
      <c r="H27" s="10"/>
      <c r="I27" s="10"/>
      <c r="J27" s="22"/>
      <c r="K27" s="7"/>
      <c r="L27" s="7"/>
      <c r="M27" s="6"/>
      <c r="N27" s="7"/>
      <c r="O27" s="90"/>
      <c r="P27" s="83" t="str">
        <f>IF(O27=0,"",VLOOKUP($O27,Daten!$A$6:$E$69,2,FALSE))</f>
        <v/>
      </c>
      <c r="Q27" s="85" t="str">
        <f>IF(O27=0,"",ROUNDDOWN(VLOOKUP($O27,Daten!$A$6:$E$69,3,FALSE),1))</f>
        <v/>
      </c>
      <c r="R27" s="85" t="str">
        <f>IF(O27=0,"",ROUNDDOWN(VLOOKUP($O27,Daten!$A$6:$E$69,4,FALSE),1))</f>
        <v/>
      </c>
      <c r="S27" s="85" t="str">
        <f>IF(O27=0,"",ROUNDDOWN(VLOOKUP($O27,Daten!$A$6:$E$69,5,FALSE),1))</f>
        <v/>
      </c>
      <c r="T27" s="91"/>
      <c r="U27" s="7"/>
      <c r="V27" s="7"/>
      <c r="W27" s="7"/>
      <c r="X27" s="7"/>
      <c r="Y27" s="7"/>
      <c r="Z27" s="7"/>
      <c r="AA27" s="7"/>
      <c r="AB27" s="7"/>
      <c r="AC27" s="7"/>
    </row>
    <row r="28" spans="1:29" ht="14.95" customHeight="1" x14ac:dyDescent="0.2">
      <c r="A28" s="7"/>
      <c r="B28" s="6"/>
      <c r="C28" s="7"/>
      <c r="D28" s="23" t="s">
        <v>12</v>
      </c>
      <c r="E28" s="23"/>
      <c r="F28" s="23"/>
      <c r="G28" s="24">
        <f>G24+G26</f>
        <v>1238.4000000000001</v>
      </c>
      <c r="H28" s="25" t="s">
        <v>0</v>
      </c>
      <c r="I28" s="25" t="s">
        <v>11</v>
      </c>
      <c r="J28" s="26">
        <f>J24+J26</f>
        <v>384</v>
      </c>
      <c r="K28" s="27" t="s">
        <v>10</v>
      </c>
      <c r="L28" s="7"/>
      <c r="M28" s="6"/>
      <c r="N28" s="7"/>
      <c r="O28" s="60">
        <v>0</v>
      </c>
      <c r="P28" s="48" t="str">
        <f>IF(O28=0,"",VLOOKUP($O28,Daten!$A$6:$E$69,2,FALSE))</f>
        <v/>
      </c>
      <c r="Q28" s="49" t="str">
        <f>IF(O28=0,"",ROUNDDOWN(VLOOKUP($O28,Daten!$A$6:$E$69,3,FALSE),1))</f>
        <v/>
      </c>
      <c r="R28" s="49" t="str">
        <f>IF(O28=0,"",ROUNDDOWN(VLOOKUP($O28,Daten!$A$6:$E$69,4,FALSE),1))</f>
        <v/>
      </c>
      <c r="S28" s="49" t="str">
        <f>IF(O28=0,"",ROUNDDOWN(VLOOKUP($O28,Daten!$A$6:$E$69,5,FALSE),1))</f>
        <v/>
      </c>
      <c r="T28" s="61"/>
      <c r="U28" s="7"/>
      <c r="V28" s="7"/>
      <c r="W28" s="7"/>
      <c r="X28" s="7"/>
      <c r="Y28" s="7"/>
      <c r="Z28" s="7"/>
      <c r="AA28" s="7"/>
      <c r="AB28" s="7"/>
      <c r="AC28" s="7"/>
    </row>
    <row r="29" spans="1:29" ht="14.95" customHeight="1" x14ac:dyDescent="0.2">
      <c r="A29" s="7"/>
      <c r="B29" s="6"/>
      <c r="C29" s="7"/>
      <c r="D29" s="7"/>
      <c r="E29" s="7"/>
      <c r="F29" s="7"/>
      <c r="G29" s="7"/>
      <c r="H29" s="10"/>
      <c r="I29" s="10"/>
      <c r="J29" s="22"/>
      <c r="K29" s="7"/>
      <c r="L29" s="7"/>
      <c r="M29" s="6"/>
      <c r="N29" s="7"/>
      <c r="O29" s="60">
        <v>0</v>
      </c>
      <c r="P29" s="48" t="str">
        <f>IF(O29=0,"",VLOOKUP($O29,Daten!$A$6:$E$69,2,FALSE))</f>
        <v/>
      </c>
      <c r="Q29" s="49" t="str">
        <f>IF(O29=0,"",ROUNDDOWN(VLOOKUP($O29,Daten!$A$6:$E$69,3,FALSE),1))</f>
        <v/>
      </c>
      <c r="R29" s="49" t="str">
        <f>IF(O29=0,"",ROUNDDOWN(VLOOKUP($O29,Daten!$A$6:$E$69,4,FALSE),1))</f>
        <v/>
      </c>
      <c r="S29" s="49" t="str">
        <f>IF(O29=0,"",ROUNDDOWN(VLOOKUP($O29,Daten!$A$6:$E$69,5,FALSE),1))</f>
        <v/>
      </c>
      <c r="T29" s="61"/>
      <c r="U29" s="7"/>
      <c r="V29" s="7"/>
      <c r="W29" s="7"/>
      <c r="X29" s="7"/>
      <c r="Y29" s="7"/>
      <c r="Z29" s="7"/>
      <c r="AA29" s="7"/>
      <c r="AB29" s="7"/>
      <c r="AC29" s="7"/>
    </row>
    <row r="30" spans="1:29" ht="14.95" customHeight="1" x14ac:dyDescent="0.2">
      <c r="A30" s="7"/>
      <c r="B30" s="6"/>
      <c r="C30" s="7"/>
      <c r="D30" s="18" t="s">
        <v>8</v>
      </c>
      <c r="E30" s="19"/>
      <c r="F30" s="19"/>
      <c r="G30" s="4">
        <v>97</v>
      </c>
      <c r="H30" s="20" t="s">
        <v>0</v>
      </c>
      <c r="I30" s="28" t="s">
        <v>11</v>
      </c>
      <c r="J30" s="21">
        <f>ROUNDDOWN(((G30*$D$39/100)/$G$21),1)</f>
        <v>30</v>
      </c>
      <c r="K30" s="20" t="s">
        <v>10</v>
      </c>
      <c r="L30" s="7"/>
      <c r="M30" s="6"/>
      <c r="N30" s="7"/>
      <c r="O30" s="90">
        <v>0</v>
      </c>
      <c r="P30" s="82" t="str">
        <f>IF(O30=0,"",VLOOKUP($O30,Daten!$A$6:$E$69,2,FALSE))</f>
        <v/>
      </c>
      <c r="Q30" s="84" t="str">
        <f>IF(O30=0,"",ROUNDDOWN(VLOOKUP($O30,Daten!$A$6:$E$69,3,FALSE),1))</f>
        <v/>
      </c>
      <c r="R30" s="84" t="str">
        <f>IF(O30=0,"",ROUNDDOWN(VLOOKUP($O30,Daten!$A$6:$E$69,4,FALSE),1))</f>
        <v/>
      </c>
      <c r="S30" s="84" t="str">
        <f>IF(O30=0,"",ROUNDDOWN(VLOOKUP($O30,Daten!$A$6:$E$69,5,FALSE),1))</f>
        <v/>
      </c>
      <c r="T30" s="91"/>
      <c r="U30" s="7"/>
      <c r="V30" s="7"/>
      <c r="W30" s="7"/>
      <c r="X30" s="7"/>
      <c r="Y30" s="7"/>
      <c r="Z30" s="7"/>
      <c r="AA30" s="7"/>
      <c r="AB30" s="7"/>
      <c r="AC30" s="7"/>
    </row>
    <row r="31" spans="1:29" ht="5.95" customHeight="1" x14ac:dyDescent="0.2">
      <c r="A31" s="7"/>
      <c r="B31" s="6"/>
      <c r="C31" s="7"/>
      <c r="D31" s="7"/>
      <c r="E31" s="7"/>
      <c r="F31" s="7"/>
      <c r="G31" s="7"/>
      <c r="H31" s="10"/>
      <c r="I31" s="10"/>
      <c r="J31" s="22"/>
      <c r="K31" s="7"/>
      <c r="L31" s="7"/>
      <c r="M31" s="6"/>
      <c r="N31" s="7"/>
      <c r="O31" s="90"/>
      <c r="P31" s="83" t="str">
        <f>IF(O31=0,"",VLOOKUP($O31,Daten!$A$6:$E$69,2,FALSE))</f>
        <v/>
      </c>
      <c r="Q31" s="85" t="str">
        <f>IF(O31=0,"",ROUNDDOWN(VLOOKUP($O31,Daten!$A$6:$E$69,3,FALSE),1))</f>
        <v/>
      </c>
      <c r="R31" s="85" t="str">
        <f>IF(O31=0,"",ROUNDDOWN(VLOOKUP($O31,Daten!$A$6:$E$69,4,FALSE),1))</f>
        <v/>
      </c>
      <c r="S31" s="85" t="str">
        <f>IF(O31=0,"",ROUNDDOWN(VLOOKUP($O31,Daten!$A$6:$E$69,5,FALSE),1))</f>
        <v/>
      </c>
      <c r="T31" s="91"/>
      <c r="U31" s="7"/>
      <c r="V31" s="7"/>
      <c r="W31" s="7"/>
      <c r="X31" s="7"/>
      <c r="Y31" s="7"/>
      <c r="Z31" s="7"/>
      <c r="AA31" s="7"/>
      <c r="AB31" s="7"/>
      <c r="AC31" s="7"/>
    </row>
    <row r="32" spans="1:29" ht="14.95" customHeight="1" x14ac:dyDescent="0.2">
      <c r="A32" s="7"/>
      <c r="B32" s="6"/>
      <c r="C32" s="7"/>
      <c r="D32" s="23" t="s">
        <v>13</v>
      </c>
      <c r="E32" s="23"/>
      <c r="F32" s="23"/>
      <c r="G32" s="24">
        <f>G28+G30</f>
        <v>1335.4</v>
      </c>
      <c r="H32" s="25" t="s">
        <v>0</v>
      </c>
      <c r="I32" s="25" t="s">
        <v>11</v>
      </c>
      <c r="J32" s="26">
        <f>SUM(J28:J30)</f>
        <v>414</v>
      </c>
      <c r="K32" s="27" t="s">
        <v>10</v>
      </c>
      <c r="L32" s="7"/>
      <c r="M32" s="6"/>
      <c r="N32" s="7"/>
      <c r="O32" s="60">
        <v>0</v>
      </c>
      <c r="P32" s="48" t="str">
        <f>IF(O32=0,"",VLOOKUP($O32,Daten!$A$6:$E$69,2,FALSE))</f>
        <v/>
      </c>
      <c r="Q32" s="49" t="str">
        <f>IF(O32=0,"",ROUNDDOWN(VLOOKUP($O32,Daten!$A$6:$E$69,3,FALSE),1))</f>
        <v/>
      </c>
      <c r="R32" s="49" t="str">
        <f>IF(O32=0,"",ROUNDDOWN(VLOOKUP($O32,Daten!$A$6:$E$69,4,FALSE),1))</f>
        <v/>
      </c>
      <c r="S32" s="49" t="str">
        <f>IF(O32=0,"",ROUNDDOWN(VLOOKUP($O32,Daten!$A$6:$E$69,5,FALSE),1))</f>
        <v/>
      </c>
      <c r="T32" s="61"/>
      <c r="U32" s="7"/>
      <c r="V32" s="7"/>
      <c r="W32" s="7"/>
      <c r="X32" s="7"/>
      <c r="Y32" s="7"/>
      <c r="Z32" s="7"/>
      <c r="AA32" s="7"/>
      <c r="AB32" s="7"/>
      <c r="AC32" s="7"/>
    </row>
    <row r="33" spans="1:29" ht="15.65" customHeight="1" x14ac:dyDescent="0.2">
      <c r="A33" s="7"/>
      <c r="B33" s="6"/>
      <c r="C33" s="7"/>
      <c r="D33" s="7"/>
      <c r="E33" s="7"/>
      <c r="F33" s="7"/>
      <c r="G33" s="22"/>
      <c r="H33" s="10"/>
      <c r="I33" s="10"/>
      <c r="J33" s="29"/>
      <c r="K33" s="30"/>
      <c r="L33" s="7"/>
      <c r="M33" s="6"/>
      <c r="N33" s="7"/>
      <c r="O33" s="60">
        <v>0</v>
      </c>
      <c r="P33" s="48" t="str">
        <f>IF(O33=0,"",VLOOKUP($O33,Daten!$A$6:$E$69,2,FALSE))</f>
        <v/>
      </c>
      <c r="Q33" s="49" t="str">
        <f>IF(O33=0,"",ROUNDDOWN(VLOOKUP($O33,Daten!$A$6:$E$69,3,FALSE),1))</f>
        <v/>
      </c>
      <c r="R33" s="49" t="str">
        <f>IF(O33=0,"",ROUNDDOWN(VLOOKUP($O33,Daten!$A$6:$E$69,4,FALSE),1))</f>
        <v/>
      </c>
      <c r="S33" s="49" t="str">
        <f>IF(O33=0,"",ROUNDDOWN(VLOOKUP($O33,Daten!$A$6:$E$69,5,FALSE),1))</f>
        <v/>
      </c>
      <c r="T33" s="61"/>
      <c r="U33" s="7"/>
      <c r="V33" s="7"/>
      <c r="W33" s="7"/>
      <c r="X33" s="7"/>
      <c r="Y33" s="7"/>
      <c r="Z33" s="7"/>
      <c r="AA33" s="7"/>
      <c r="AB33" s="7"/>
      <c r="AC33" s="7"/>
    </row>
    <row r="34" spans="1:29" ht="14.95" customHeight="1" x14ac:dyDescent="0.2">
      <c r="A34" s="7"/>
      <c r="B34" s="6"/>
      <c r="C34" s="7"/>
      <c r="D34" s="7" t="s">
        <v>47</v>
      </c>
      <c r="E34" s="7"/>
      <c r="F34" s="7"/>
      <c r="H34" s="10"/>
      <c r="I34" s="10"/>
      <c r="J34" s="3">
        <v>20</v>
      </c>
      <c r="K34" s="10" t="s">
        <v>10</v>
      </c>
      <c r="L34" s="7"/>
      <c r="M34" s="6"/>
      <c r="N34" s="7"/>
      <c r="O34" s="60">
        <v>0</v>
      </c>
      <c r="P34" s="48" t="str">
        <f>IF(O34=0,"",VLOOKUP($O34,Daten!$A$6:$E$69,2,FALSE))</f>
        <v/>
      </c>
      <c r="Q34" s="49" t="str">
        <f>IF(O34=0,"",ROUNDDOWN(VLOOKUP($O34,Daten!$A$6:$E$69,3,FALSE),1))</f>
        <v/>
      </c>
      <c r="R34" s="49" t="str">
        <f>IF(O34=0,"",ROUNDDOWN(VLOOKUP($O34,Daten!$A$6:$E$69,4,FALSE),1))</f>
        <v/>
      </c>
      <c r="S34" s="49" t="str">
        <f>IF(O34=0,"",ROUNDDOWN(VLOOKUP($O34,Daten!$A$6:$E$69,5,FALSE),1))</f>
        <v/>
      </c>
      <c r="T34" s="61"/>
      <c r="U34" s="7"/>
      <c r="V34" s="7"/>
      <c r="W34" s="7"/>
      <c r="X34" s="7"/>
      <c r="Y34" s="7"/>
      <c r="Z34" s="7"/>
      <c r="AA34" s="7"/>
      <c r="AB34" s="7"/>
      <c r="AC34" s="7"/>
    </row>
    <row r="35" spans="1:29" ht="14.95" customHeight="1" x14ac:dyDescent="0.2">
      <c r="A35" s="7"/>
      <c r="B35" s="6"/>
      <c r="C35" s="7"/>
      <c r="D35" s="19" t="s">
        <v>46</v>
      </c>
      <c r="E35" s="19"/>
      <c r="F35" s="19"/>
      <c r="G35" s="19"/>
      <c r="H35" s="20"/>
      <c r="I35" s="20"/>
      <c r="J35" s="31"/>
      <c r="K35" s="19"/>
      <c r="L35" s="7"/>
      <c r="M35" s="6"/>
      <c r="N35" s="7"/>
      <c r="O35" s="90">
        <v>0</v>
      </c>
      <c r="P35" s="82" t="str">
        <f>IF(O35=0,"",VLOOKUP($O35,Daten!$A$6:$E$69,2,FALSE))</f>
        <v/>
      </c>
      <c r="Q35" s="84" t="str">
        <f>IF(O35=0,"",ROUNDDOWN(VLOOKUP($O35,Daten!$A$6:$E$69,3,FALSE),1))</f>
        <v/>
      </c>
      <c r="R35" s="84" t="str">
        <f>IF(O35=0,"",ROUNDDOWN(VLOOKUP($O35,Daten!$A$6:$E$69,4,FALSE),1))</f>
        <v/>
      </c>
      <c r="S35" s="84" t="str">
        <f>IF(O35=0,"",ROUNDDOWN(VLOOKUP($O35,Daten!$A$6:$E$69,5,FALSE),1))</f>
        <v/>
      </c>
      <c r="T35" s="91"/>
      <c r="U35" s="7"/>
      <c r="V35" s="7"/>
      <c r="W35" s="7"/>
      <c r="X35" s="7"/>
      <c r="Y35" s="7"/>
      <c r="Z35" s="7"/>
      <c r="AA35" s="7"/>
      <c r="AB35" s="7"/>
      <c r="AC35" s="7"/>
    </row>
    <row r="36" spans="1:29" ht="5.95" customHeight="1" x14ac:dyDescent="0.2">
      <c r="A36" s="7"/>
      <c r="B36" s="6"/>
      <c r="C36" s="32"/>
      <c r="D36" s="32"/>
      <c r="E36" s="32"/>
      <c r="F36" s="32"/>
      <c r="G36" s="32"/>
      <c r="H36" s="33"/>
      <c r="I36" s="33"/>
      <c r="J36" s="34"/>
      <c r="K36" s="32"/>
      <c r="L36" s="32"/>
      <c r="M36" s="6"/>
      <c r="N36" s="7"/>
      <c r="O36" s="90"/>
      <c r="P36" s="83" t="str">
        <f>IF(O36=0,"",VLOOKUP($O36,Daten!$A$6:$E$69,2,FALSE))</f>
        <v/>
      </c>
      <c r="Q36" s="85" t="str">
        <f>IF(O36=0,"",ROUNDDOWN(VLOOKUP($O36,Daten!$A$6:$E$69,3,FALSE),1))</f>
        <v/>
      </c>
      <c r="R36" s="85" t="str">
        <f>IF(O36=0,"",ROUNDDOWN(VLOOKUP($O36,Daten!$A$6:$E$69,4,FALSE),1))</f>
        <v/>
      </c>
      <c r="S36" s="85" t="str">
        <f>IF(O36=0,"",ROUNDDOWN(VLOOKUP($O36,Daten!$A$6:$E$69,5,FALSE),1))</f>
        <v/>
      </c>
      <c r="T36" s="91"/>
      <c r="U36" s="7"/>
      <c r="V36" s="7"/>
      <c r="W36" s="7"/>
      <c r="X36" s="7"/>
      <c r="Y36" s="7"/>
      <c r="Z36" s="7"/>
      <c r="AA36" s="7"/>
      <c r="AB36" s="7"/>
      <c r="AC36" s="7"/>
    </row>
    <row r="37" spans="1:29" ht="20.05" customHeight="1" x14ac:dyDescent="0.2">
      <c r="A37" s="7"/>
      <c r="B37" s="6"/>
      <c r="C37" s="32"/>
      <c r="D37" s="23" t="s">
        <v>14</v>
      </c>
      <c r="E37" s="23"/>
      <c r="F37" s="23"/>
      <c r="G37" s="24"/>
      <c r="H37" s="25"/>
      <c r="I37" s="25"/>
      <c r="J37" s="26">
        <f>J32+J34</f>
        <v>434</v>
      </c>
      <c r="K37" s="27" t="s">
        <v>10</v>
      </c>
      <c r="L37" s="32"/>
      <c r="M37" s="6"/>
      <c r="N37" s="7"/>
      <c r="O37" s="90">
        <v>0</v>
      </c>
      <c r="P37" s="82" t="str">
        <f>IF(O37=0,"",VLOOKUP($O37,Daten!$A$6:$E$69,2,FALSE))</f>
        <v/>
      </c>
      <c r="Q37" s="84" t="str">
        <f>IF(O37=0,"",ROUNDDOWN(VLOOKUP($O37,Daten!$A$6:$E$69,3,FALSE),1))</f>
        <v/>
      </c>
      <c r="R37" s="84" t="str">
        <f>IF(O37=0,"",ROUNDDOWN(VLOOKUP($O37,Daten!$A$6:$E$69,4,FALSE),1))</f>
        <v/>
      </c>
      <c r="S37" s="84" t="str">
        <f>IF(O37=0,"",ROUNDDOWN(VLOOKUP($O37,Daten!$A$6:$E$69,5,FALSE),1))</f>
        <v/>
      </c>
      <c r="T37" s="91"/>
      <c r="U37" s="7"/>
      <c r="V37" s="7"/>
      <c r="W37" s="7"/>
      <c r="X37" s="7"/>
      <c r="Y37" s="7"/>
      <c r="Z37" s="7"/>
      <c r="AA37" s="7"/>
      <c r="AB37" s="7"/>
      <c r="AC37" s="7"/>
    </row>
    <row r="38" spans="1:29" ht="5.95" customHeight="1" x14ac:dyDescent="0.2">
      <c r="A38" s="7"/>
      <c r="B38" s="6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6"/>
      <c r="N38" s="7"/>
      <c r="O38" s="90"/>
      <c r="P38" s="83" t="str">
        <f>IF(O38=0,"",VLOOKUP($O38,Daten!$A$6:$E$69,2,FALSE))</f>
        <v/>
      </c>
      <c r="Q38" s="85" t="str">
        <f>IF(O38=0,"",ROUNDDOWN(VLOOKUP($O38,Daten!$A$6:$E$69,3,FALSE),1))</f>
        <v/>
      </c>
      <c r="R38" s="85" t="str">
        <f>IF(O38=0,"",ROUNDDOWN(VLOOKUP($O38,Daten!$A$6:$E$69,4,FALSE),1))</f>
        <v/>
      </c>
      <c r="S38" s="85" t="str">
        <f>IF(O38=0,"",ROUNDDOWN(VLOOKUP($O38,Daten!$A$6:$E$69,5,FALSE),1))</f>
        <v/>
      </c>
      <c r="T38" s="91"/>
      <c r="U38" s="7"/>
      <c r="V38" s="7"/>
      <c r="W38" s="7"/>
      <c r="X38" s="7"/>
      <c r="Y38" s="7"/>
      <c r="Z38" s="7"/>
      <c r="AA38" s="7"/>
      <c r="AB38" s="7"/>
      <c r="AC38" s="7"/>
    </row>
    <row r="39" spans="1:29" s="35" customFormat="1" ht="12.1" customHeight="1" x14ac:dyDescent="0.2">
      <c r="A39" s="11"/>
      <c r="B39" s="12"/>
      <c r="C39" s="7"/>
      <c r="D39" s="80">
        <v>36.743699999999997</v>
      </c>
      <c r="E39" s="80"/>
      <c r="F39" s="80"/>
      <c r="G39" s="80"/>
      <c r="H39" s="80"/>
      <c r="I39" s="80"/>
      <c r="J39" s="80"/>
      <c r="K39" s="80"/>
      <c r="L39" s="11"/>
      <c r="M39" s="6"/>
      <c r="N39" s="11"/>
      <c r="O39" s="60">
        <v>0</v>
      </c>
      <c r="P39" s="48" t="str">
        <f>IF(O39=0,"",VLOOKUP($O39,Daten!$A$6:$E$69,2,FALSE))</f>
        <v/>
      </c>
      <c r="Q39" s="49" t="str">
        <f>IF(O39=0,"",ROUNDDOWN(VLOOKUP($O39,Daten!$A$6:$E$69,3,FALSE),1))</f>
        <v/>
      </c>
      <c r="R39" s="49" t="str">
        <f>IF(O39=0,"",ROUNDDOWN(VLOOKUP($O39,Daten!$A$6:$E$69,4,FALSE),1))</f>
        <v/>
      </c>
      <c r="S39" s="49" t="str">
        <f>IF(O39=0,"",ROUNDDOWN(VLOOKUP($O39,Daten!$A$6:$E$69,5,FALSE),1))</f>
        <v/>
      </c>
      <c r="T39" s="6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12.1" customHeight="1" x14ac:dyDescent="0.2">
      <c r="A40" s="7"/>
      <c r="B40" s="6"/>
      <c r="C40" s="6"/>
      <c r="D40" s="12" t="s">
        <v>43</v>
      </c>
      <c r="E40" s="6"/>
      <c r="F40" s="6"/>
      <c r="G40" s="6"/>
      <c r="H40" s="6"/>
      <c r="I40" s="6"/>
      <c r="J40" s="6"/>
      <c r="K40" s="6"/>
      <c r="L40" s="6"/>
      <c r="M40" s="6"/>
      <c r="N40" s="7"/>
      <c r="O40" s="53"/>
      <c r="P40" s="57"/>
      <c r="Q40" s="57"/>
      <c r="R40" s="57"/>
      <c r="S40" s="62" t="s">
        <v>42</v>
      </c>
      <c r="T40" s="56"/>
      <c r="U40" s="7"/>
      <c r="V40" s="7"/>
      <c r="W40" s="7"/>
      <c r="X40" s="7"/>
      <c r="Y40" s="7"/>
      <c r="Z40" s="7"/>
      <c r="AA40" s="7"/>
      <c r="AB40" s="7"/>
      <c r="AC40" s="7"/>
    </row>
    <row r="41" spans="1:29" x14ac:dyDescent="0.2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5"/>
      <c r="N41" s="7"/>
      <c r="O41" s="63"/>
      <c r="P41" s="64"/>
      <c r="Q41" s="64"/>
      <c r="R41" s="64"/>
      <c r="S41" s="64"/>
      <c r="T41" s="65"/>
      <c r="U41" s="7"/>
      <c r="V41" s="7"/>
      <c r="W41" s="7"/>
      <c r="X41" s="7"/>
      <c r="Y41" s="7"/>
      <c r="Z41" s="7"/>
      <c r="AA41" s="7"/>
      <c r="AB41" s="7"/>
      <c r="AC41" s="7"/>
    </row>
    <row r="42" spans="1:29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36"/>
      <c r="Q42" s="36"/>
      <c r="R42" s="36"/>
      <c r="S42" s="36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36"/>
      <c r="Q43" s="36"/>
      <c r="R43" s="36"/>
      <c r="S43" s="36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36"/>
      <c r="Q44" s="36"/>
      <c r="R44" s="36"/>
      <c r="S44" s="36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6"/>
      <c r="Q45" s="36"/>
      <c r="R45" s="36"/>
      <c r="S45" s="36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36"/>
      <c r="Q46" s="36"/>
      <c r="R46" s="36"/>
      <c r="S46" s="36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36"/>
      <c r="Q47" s="36"/>
      <c r="R47" s="36"/>
      <c r="S47" s="36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36"/>
      <c r="Q48" s="36"/>
      <c r="R48" s="36"/>
      <c r="S48" s="36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36"/>
      <c r="Q49" s="36"/>
      <c r="R49" s="36"/>
      <c r="S49" s="36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36"/>
      <c r="Q50" s="36"/>
      <c r="R50" s="36"/>
      <c r="S50" s="36"/>
      <c r="T50" s="7"/>
      <c r="U50" s="7"/>
      <c r="V50" s="7"/>
      <c r="W50" s="7"/>
      <c r="X50" s="7"/>
      <c r="Y50" s="7"/>
      <c r="Z50" s="7"/>
      <c r="AA50" s="7"/>
      <c r="AB50" s="7"/>
      <c r="AC50" s="7"/>
    </row>
  </sheetData>
  <mergeCells count="49">
    <mergeCell ref="O37:O38"/>
    <mergeCell ref="T17:T18"/>
    <mergeCell ref="T19:T20"/>
    <mergeCell ref="T21:T22"/>
    <mergeCell ref="T24:T25"/>
    <mergeCell ref="T26:T27"/>
    <mergeCell ref="T30:T31"/>
    <mergeCell ref="T35:T36"/>
    <mergeCell ref="T37:T38"/>
    <mergeCell ref="O21:O22"/>
    <mergeCell ref="O24:O25"/>
    <mergeCell ref="O26:O27"/>
    <mergeCell ref="O30:O31"/>
    <mergeCell ref="O35:O36"/>
    <mergeCell ref="S35:S36"/>
    <mergeCell ref="P37:P38"/>
    <mergeCell ref="Q37:Q38"/>
    <mergeCell ref="R37:R38"/>
    <mergeCell ref="S37:S38"/>
    <mergeCell ref="S26:S27"/>
    <mergeCell ref="P30:P31"/>
    <mergeCell ref="Q30:Q31"/>
    <mergeCell ref="R30:R31"/>
    <mergeCell ref="S30:S31"/>
    <mergeCell ref="S21:S22"/>
    <mergeCell ref="P24:P25"/>
    <mergeCell ref="Q24:Q25"/>
    <mergeCell ref="R24:R25"/>
    <mergeCell ref="S24:S25"/>
    <mergeCell ref="P19:P20"/>
    <mergeCell ref="Q19:Q20"/>
    <mergeCell ref="R19:R20"/>
    <mergeCell ref="S19:S20"/>
    <mergeCell ref="D39:K39"/>
    <mergeCell ref="C19:D21"/>
    <mergeCell ref="P17:P18"/>
    <mergeCell ref="Q17:Q18"/>
    <mergeCell ref="R17:R18"/>
    <mergeCell ref="P21:P22"/>
    <mergeCell ref="Q21:Q22"/>
    <mergeCell ref="R21:R22"/>
    <mergeCell ref="P26:P27"/>
    <mergeCell ref="Q26:Q27"/>
    <mergeCell ref="R26:R27"/>
    <mergeCell ref="P35:P36"/>
    <mergeCell ref="Q35:Q36"/>
    <mergeCell ref="R35:R36"/>
    <mergeCell ref="O17:O18"/>
    <mergeCell ref="O19:O20"/>
  </mergeCells>
  <conditionalFormatting sqref="P9:S9">
    <cfRule type="expression" dxfId="13" priority="16">
      <formula>$T9=1</formula>
    </cfRule>
  </conditionalFormatting>
  <conditionalFormatting sqref="P11:S16">
    <cfRule type="expression" dxfId="1" priority="14">
      <formula>$T11=1</formula>
    </cfRule>
  </conditionalFormatting>
  <conditionalFormatting sqref="P17:S18">
    <cfRule type="expression" dxfId="12" priority="13">
      <formula>$T17=1</formula>
    </cfRule>
  </conditionalFormatting>
  <conditionalFormatting sqref="P19:S20">
    <cfRule type="expression" dxfId="11" priority="8">
      <formula>$T19=1</formula>
    </cfRule>
  </conditionalFormatting>
  <conditionalFormatting sqref="P24:S27">
    <cfRule type="expression" dxfId="10" priority="7">
      <formula>$T24=1</formula>
    </cfRule>
  </conditionalFormatting>
  <conditionalFormatting sqref="P30:S31">
    <cfRule type="expression" dxfId="9" priority="6">
      <formula>$T30=1</formula>
    </cfRule>
  </conditionalFormatting>
  <conditionalFormatting sqref="P35:S38">
    <cfRule type="expression" dxfId="8" priority="5">
      <formula>$T35=1</formula>
    </cfRule>
  </conditionalFormatting>
  <conditionalFormatting sqref="P23:S23">
    <cfRule type="expression" dxfId="7" priority="4">
      <formula>$T23=1</formula>
    </cfRule>
  </conditionalFormatting>
  <conditionalFormatting sqref="P28:S29">
    <cfRule type="expression" dxfId="6" priority="3">
      <formula>$T28=1</formula>
    </cfRule>
  </conditionalFormatting>
  <conditionalFormatting sqref="P32:S34">
    <cfRule type="expression" dxfId="5" priority="2">
      <formula>$T32=1</formula>
    </cfRule>
  </conditionalFormatting>
  <conditionalFormatting sqref="P39:S39">
    <cfRule type="expression" dxfId="4" priority="1">
      <formula>$T39=1</formula>
    </cfRule>
  </conditionalFormatting>
  <printOptions horizontalCentered="1"/>
  <pageMargins left="0.39370078740157483" right="0.39370078740157483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J33" sqref="J33"/>
    </sheetView>
  </sheetViews>
  <sheetFormatPr baseColWidth="10" defaultRowHeight="13.6" x14ac:dyDescent="0.2"/>
  <cols>
    <col min="1" max="1" width="5.77734375" style="38" customWidth="1"/>
    <col min="2" max="2" width="11.5546875" style="38"/>
    <col min="3" max="5" width="18.77734375" style="40" customWidth="1"/>
    <col min="6" max="6" width="2.77734375" style="66" customWidth="1"/>
    <col min="7" max="8" width="12.77734375" style="40" customWidth="1"/>
    <col min="9" max="9" width="12.77734375" style="70" customWidth="1"/>
    <col min="10" max="11" width="9.77734375" style="77" customWidth="1"/>
    <col min="12" max="16384" width="11.5546875" style="38"/>
  </cols>
  <sheetData>
    <row r="1" spans="1:11" ht="14.3" x14ac:dyDescent="0.2">
      <c r="B1" s="39" t="s">
        <v>20</v>
      </c>
    </row>
    <row r="2" spans="1:11" x14ac:dyDescent="0.2">
      <c r="C2" s="46" t="s">
        <v>40</v>
      </c>
      <c r="G2" s="76">
        <f>Preisableitung_Soja_CBoT!D39</f>
        <v>36.743699999999997</v>
      </c>
      <c r="H2" s="46" t="s">
        <v>51</v>
      </c>
    </row>
    <row r="3" spans="1:11" ht="14.95" thickBot="1" x14ac:dyDescent="0.25">
      <c r="A3" s="38" t="s">
        <v>41</v>
      </c>
      <c r="C3" s="43" t="s">
        <v>21</v>
      </c>
      <c r="D3" s="43" t="s">
        <v>23</v>
      </c>
      <c r="E3" s="43" t="s">
        <v>24</v>
      </c>
      <c r="G3" s="72" t="s">
        <v>21</v>
      </c>
      <c r="H3" s="72" t="s">
        <v>23</v>
      </c>
      <c r="I3" s="73" t="s">
        <v>49</v>
      </c>
    </row>
    <row r="4" spans="1:11" ht="15.65" thickTop="1" thickBot="1" x14ac:dyDescent="0.25">
      <c r="B4" s="47">
        <v>1</v>
      </c>
      <c r="C4" s="43"/>
      <c r="D4" s="43" t="s">
        <v>22</v>
      </c>
      <c r="E4" s="43" t="s">
        <v>25</v>
      </c>
      <c r="G4" s="72"/>
      <c r="H4" s="72" t="s">
        <v>22</v>
      </c>
      <c r="I4" s="73"/>
    </row>
    <row r="5" spans="1:11" ht="14.95" thickTop="1" thickBot="1" x14ac:dyDescent="0.25">
      <c r="C5" s="44" t="s">
        <v>0</v>
      </c>
      <c r="D5" s="44" t="s">
        <v>0</v>
      </c>
      <c r="E5" s="44" t="s">
        <v>10</v>
      </c>
      <c r="G5" s="74" t="s">
        <v>39</v>
      </c>
      <c r="H5" s="74" t="s">
        <v>39</v>
      </c>
      <c r="I5" s="75" t="s">
        <v>50</v>
      </c>
    </row>
    <row r="6" spans="1:11" ht="14.95" thickTop="1" thickBot="1" x14ac:dyDescent="0.25">
      <c r="A6" s="45">
        <v>1</v>
      </c>
      <c r="B6" s="41">
        <v>41974</v>
      </c>
      <c r="C6" s="42">
        <v>220</v>
      </c>
      <c r="D6" s="42">
        <v>150</v>
      </c>
      <c r="E6" s="42">
        <v>20</v>
      </c>
      <c r="G6" s="69"/>
      <c r="H6" s="69"/>
      <c r="I6" s="71"/>
    </row>
    <row r="7" spans="1:11" ht="14.95" thickTop="1" thickBot="1" x14ac:dyDescent="0.25">
      <c r="A7" s="45">
        <v>2</v>
      </c>
      <c r="B7" s="41">
        <v>42278</v>
      </c>
      <c r="C7" s="42">
        <f>(G7/$G$2)*100*$I7</f>
        <v>150.51559859241178</v>
      </c>
      <c r="D7" s="42">
        <f>(H7/$G$2)*100*$I7</f>
        <v>126.43310281762589</v>
      </c>
      <c r="E7" s="42">
        <v>20</v>
      </c>
      <c r="F7" s="68"/>
      <c r="G7" s="69">
        <v>50</v>
      </c>
      <c r="H7" s="69">
        <v>42</v>
      </c>
      <c r="I7" s="71">
        <v>1.1061000000000001</v>
      </c>
      <c r="J7" s="68">
        <v>42304</v>
      </c>
      <c r="K7" s="67" t="s">
        <v>48</v>
      </c>
    </row>
    <row r="8" spans="1:11" ht="14.95" thickTop="1" thickBot="1" x14ac:dyDescent="0.25">
      <c r="A8" s="45">
        <v>3</v>
      </c>
      <c r="B8" s="41">
        <v>42309</v>
      </c>
      <c r="C8" s="42"/>
      <c r="D8" s="42"/>
      <c r="E8" s="42"/>
      <c r="G8" s="69"/>
      <c r="H8" s="69"/>
      <c r="I8" s="71"/>
    </row>
    <row r="9" spans="1:11" ht="14.95" thickTop="1" thickBot="1" x14ac:dyDescent="0.25">
      <c r="A9" s="45">
        <v>4</v>
      </c>
      <c r="B9" s="41">
        <v>42339</v>
      </c>
      <c r="C9" s="42">
        <f>(G9/$G$2)*100*$I9</f>
        <v>133.18609720850105</v>
      </c>
      <c r="D9" s="42">
        <f>(H9/$G$2)*100*$I9</f>
        <v>103.58918671772304</v>
      </c>
      <c r="E9" s="42">
        <v>20</v>
      </c>
      <c r="G9" s="69">
        <v>45</v>
      </c>
      <c r="H9" s="69">
        <v>35</v>
      </c>
      <c r="I9" s="71">
        <v>1.0874999999999999</v>
      </c>
      <c r="J9" s="68">
        <v>42346</v>
      </c>
      <c r="K9" s="67" t="s">
        <v>48</v>
      </c>
    </row>
    <row r="10" spans="1:11" ht="14.95" thickTop="1" thickBot="1" x14ac:dyDescent="0.25">
      <c r="A10" s="45">
        <v>5</v>
      </c>
      <c r="B10" s="41">
        <v>42370</v>
      </c>
      <c r="C10" s="42">
        <f>(G10/$G$2)*100*$I10</f>
        <v>133.57800112672379</v>
      </c>
      <c r="D10" s="42">
        <f>(H10/$G$2)*100*$I10</f>
        <v>83.115200701072581</v>
      </c>
      <c r="E10" s="42">
        <v>20</v>
      </c>
      <c r="G10" s="69">
        <v>45</v>
      </c>
      <c r="H10" s="69">
        <v>28</v>
      </c>
      <c r="I10" s="71">
        <v>1.0907</v>
      </c>
      <c r="J10" s="68">
        <v>42389</v>
      </c>
      <c r="K10" s="67" t="s">
        <v>48</v>
      </c>
    </row>
    <row r="11" spans="1:11" ht="14.95" thickTop="1" thickBot="1" x14ac:dyDescent="0.25">
      <c r="A11" s="45">
        <v>6</v>
      </c>
      <c r="B11" s="41">
        <v>42401</v>
      </c>
      <c r="D11" s="42"/>
      <c r="E11" s="42"/>
      <c r="G11" s="69"/>
      <c r="H11" s="69"/>
      <c r="I11" s="71"/>
    </row>
    <row r="12" spans="1:11" ht="14.95" thickTop="1" thickBot="1" x14ac:dyDescent="0.25">
      <c r="A12" s="45">
        <v>7</v>
      </c>
      <c r="B12" s="41">
        <v>42430</v>
      </c>
      <c r="C12" s="42"/>
      <c r="D12" s="42"/>
      <c r="E12" s="42"/>
      <c r="G12" s="69"/>
      <c r="H12" s="69"/>
      <c r="I12" s="71"/>
    </row>
    <row r="13" spans="1:11" ht="14.95" thickTop="1" thickBot="1" x14ac:dyDescent="0.25">
      <c r="A13" s="45">
        <v>8</v>
      </c>
      <c r="B13" s="41">
        <v>42461</v>
      </c>
      <c r="C13" s="42"/>
      <c r="D13" s="42"/>
      <c r="E13" s="42"/>
      <c r="G13" s="69"/>
      <c r="H13" s="69"/>
      <c r="I13" s="71"/>
    </row>
    <row r="14" spans="1:11" ht="14.95" thickTop="1" thickBot="1" x14ac:dyDescent="0.25">
      <c r="A14" s="45">
        <v>9</v>
      </c>
      <c r="B14" s="41">
        <v>42491</v>
      </c>
      <c r="C14" s="42"/>
      <c r="D14" s="42"/>
      <c r="E14" s="42"/>
      <c r="G14" s="69"/>
      <c r="H14" s="69"/>
      <c r="I14" s="71"/>
    </row>
    <row r="15" spans="1:11" ht="14.95" thickTop="1" thickBot="1" x14ac:dyDescent="0.25">
      <c r="A15" s="45">
        <v>10</v>
      </c>
      <c r="B15" s="41">
        <v>42522</v>
      </c>
      <c r="C15" s="42"/>
      <c r="D15" s="42"/>
      <c r="E15" s="42"/>
      <c r="G15" s="69"/>
      <c r="H15" s="69"/>
      <c r="I15" s="71"/>
    </row>
    <row r="16" spans="1:11" ht="14.95" thickTop="1" thickBot="1" x14ac:dyDescent="0.25">
      <c r="A16" s="45">
        <v>11</v>
      </c>
      <c r="B16" s="41">
        <v>42552</v>
      </c>
      <c r="C16" s="42">
        <f>(G16/$G$2)*100*$I16</f>
        <v>195.86486935175282</v>
      </c>
      <c r="D16" s="42">
        <f>(H16/$G$2)*100*$I16</f>
        <v>105.46569888171307</v>
      </c>
      <c r="E16" s="42">
        <v>20</v>
      </c>
      <c r="G16" s="69">
        <v>65</v>
      </c>
      <c r="H16" s="69">
        <v>35</v>
      </c>
      <c r="I16" s="71">
        <v>1.1072</v>
      </c>
      <c r="J16" s="68">
        <v>42564</v>
      </c>
      <c r="K16" s="67" t="s">
        <v>48</v>
      </c>
    </row>
    <row r="17" spans="1:11" ht="14.95" thickTop="1" thickBot="1" x14ac:dyDescent="0.25">
      <c r="A17" s="45">
        <v>12</v>
      </c>
      <c r="B17" s="41">
        <v>42583</v>
      </c>
      <c r="C17" s="42"/>
      <c r="D17" s="42"/>
      <c r="E17" s="42"/>
      <c r="G17" s="69"/>
      <c r="H17" s="69"/>
      <c r="I17" s="71"/>
    </row>
    <row r="18" spans="1:11" ht="14.95" thickTop="1" thickBot="1" x14ac:dyDescent="0.25">
      <c r="A18" s="45">
        <v>13</v>
      </c>
      <c r="B18" s="41">
        <v>42614</v>
      </c>
      <c r="C18" s="42"/>
      <c r="D18" s="42"/>
      <c r="E18" s="42"/>
      <c r="G18" s="69"/>
      <c r="H18" s="69"/>
      <c r="I18" s="71"/>
    </row>
    <row r="19" spans="1:11" ht="14.95" thickTop="1" thickBot="1" x14ac:dyDescent="0.25">
      <c r="A19" s="45">
        <v>14</v>
      </c>
      <c r="B19" s="41">
        <v>42644</v>
      </c>
      <c r="C19" s="42"/>
      <c r="D19" s="42"/>
      <c r="E19" s="42"/>
      <c r="G19" s="69"/>
      <c r="H19" s="69"/>
      <c r="I19" s="71"/>
    </row>
    <row r="20" spans="1:11" ht="14.95" thickTop="1" thickBot="1" x14ac:dyDescent="0.25">
      <c r="A20" s="45">
        <v>15</v>
      </c>
      <c r="B20" s="41">
        <v>42675</v>
      </c>
      <c r="C20" s="42"/>
      <c r="D20" s="42"/>
      <c r="E20" s="42"/>
      <c r="G20" s="69"/>
      <c r="H20" s="69"/>
      <c r="I20" s="71"/>
    </row>
    <row r="21" spans="1:11" ht="14.95" thickTop="1" thickBot="1" x14ac:dyDescent="0.25">
      <c r="A21" s="45">
        <v>16</v>
      </c>
      <c r="B21" s="41">
        <v>42705</v>
      </c>
      <c r="C21" s="42"/>
      <c r="D21" s="42"/>
      <c r="E21" s="42"/>
      <c r="G21" s="69"/>
      <c r="H21" s="69"/>
      <c r="I21" s="71"/>
    </row>
    <row r="22" spans="1:11" ht="14.95" thickTop="1" thickBot="1" x14ac:dyDescent="0.25">
      <c r="A22" s="45">
        <v>17</v>
      </c>
      <c r="B22" s="41">
        <v>42736</v>
      </c>
      <c r="C22" s="42"/>
      <c r="D22" s="42"/>
      <c r="E22" s="42"/>
      <c r="G22" s="69"/>
      <c r="H22" s="69"/>
      <c r="I22" s="71"/>
    </row>
    <row r="23" spans="1:11" ht="14.95" thickTop="1" thickBot="1" x14ac:dyDescent="0.25">
      <c r="A23" s="45">
        <v>18</v>
      </c>
      <c r="B23" s="41">
        <v>42767</v>
      </c>
      <c r="C23" s="42"/>
      <c r="D23" s="42"/>
      <c r="E23" s="42"/>
      <c r="G23" s="69"/>
      <c r="H23" s="69"/>
      <c r="I23" s="71"/>
    </row>
    <row r="24" spans="1:11" ht="14.95" thickTop="1" thickBot="1" x14ac:dyDescent="0.25">
      <c r="A24" s="45">
        <v>19</v>
      </c>
      <c r="B24" s="41">
        <v>42795</v>
      </c>
      <c r="C24" s="42">
        <f>(G24/$G$2)*100*$I24</f>
        <v>201.10114114800635</v>
      </c>
      <c r="D24" s="42">
        <f>(H24/$G$2)*100*$I24</f>
        <v>86.186203349145586</v>
      </c>
      <c r="E24" s="42">
        <v>20</v>
      </c>
      <c r="G24" s="69">
        <v>70</v>
      </c>
      <c r="H24" s="69">
        <v>30</v>
      </c>
      <c r="I24" s="71">
        <v>1.0556000000000001</v>
      </c>
      <c r="J24" s="68">
        <v>42802</v>
      </c>
      <c r="K24" s="67" t="s">
        <v>48</v>
      </c>
    </row>
    <row r="25" spans="1:11" ht="14.95" thickTop="1" thickBot="1" x14ac:dyDescent="0.25">
      <c r="A25" s="45">
        <v>20</v>
      </c>
      <c r="B25" s="41">
        <v>42826</v>
      </c>
      <c r="C25" s="42"/>
      <c r="D25" s="42"/>
      <c r="E25" s="42"/>
      <c r="G25" s="69"/>
      <c r="H25" s="69"/>
      <c r="I25" s="71"/>
    </row>
    <row r="26" spans="1:11" ht="14.95" thickTop="1" thickBot="1" x14ac:dyDescent="0.25">
      <c r="A26" s="45">
        <v>21</v>
      </c>
      <c r="B26" s="41">
        <v>42856</v>
      </c>
      <c r="C26" s="42"/>
      <c r="D26" s="42"/>
      <c r="E26" s="42"/>
      <c r="G26" s="69"/>
      <c r="H26" s="69"/>
      <c r="I26" s="71"/>
    </row>
    <row r="27" spans="1:11" ht="14.95" thickTop="1" thickBot="1" x14ac:dyDescent="0.25">
      <c r="A27" s="45">
        <v>22</v>
      </c>
      <c r="B27" s="41">
        <v>42887</v>
      </c>
      <c r="C27" s="42"/>
      <c r="D27" s="42"/>
      <c r="E27" s="42"/>
      <c r="G27" s="69"/>
      <c r="H27" s="69"/>
      <c r="I27" s="71"/>
    </row>
    <row r="28" spans="1:11" ht="14.95" thickTop="1" thickBot="1" x14ac:dyDescent="0.25">
      <c r="A28" s="45">
        <v>23</v>
      </c>
      <c r="B28" s="41">
        <v>42917</v>
      </c>
      <c r="C28" s="42"/>
      <c r="D28" s="42"/>
      <c r="E28" s="42"/>
      <c r="G28" s="69"/>
      <c r="H28" s="69"/>
      <c r="I28" s="71"/>
    </row>
    <row r="29" spans="1:11" ht="14.95" thickTop="1" thickBot="1" x14ac:dyDescent="0.25">
      <c r="A29" s="45">
        <v>24</v>
      </c>
      <c r="B29" s="41">
        <v>42948</v>
      </c>
      <c r="C29" s="42"/>
      <c r="D29" s="42"/>
      <c r="E29" s="42"/>
      <c r="G29" s="69"/>
      <c r="H29" s="69"/>
      <c r="I29" s="71"/>
    </row>
    <row r="30" spans="1:11" ht="14.95" thickTop="1" thickBot="1" x14ac:dyDescent="0.25">
      <c r="A30" s="45">
        <v>25</v>
      </c>
      <c r="B30" s="41">
        <v>42979</v>
      </c>
      <c r="C30" s="42"/>
      <c r="D30" s="42"/>
      <c r="E30" s="42"/>
      <c r="G30" s="69"/>
      <c r="H30" s="69"/>
      <c r="I30" s="71"/>
    </row>
    <row r="31" spans="1:11" ht="14.95" thickTop="1" thickBot="1" x14ac:dyDescent="0.25">
      <c r="A31" s="45">
        <v>26</v>
      </c>
      <c r="B31" s="41">
        <v>43009</v>
      </c>
      <c r="C31" s="42"/>
      <c r="D31" s="42"/>
      <c r="E31" s="42"/>
      <c r="G31" s="69"/>
      <c r="H31" s="69"/>
      <c r="I31" s="71"/>
    </row>
    <row r="32" spans="1:11" ht="14.95" thickTop="1" thickBot="1" x14ac:dyDescent="0.25">
      <c r="A32" s="45">
        <v>27</v>
      </c>
      <c r="B32" s="41">
        <v>43040</v>
      </c>
      <c r="C32" s="42"/>
      <c r="D32" s="42"/>
      <c r="E32" s="42"/>
      <c r="G32" s="69"/>
      <c r="H32" s="69"/>
      <c r="I32" s="71"/>
    </row>
    <row r="33" spans="1:11" ht="14.95" thickTop="1" thickBot="1" x14ac:dyDescent="0.25">
      <c r="A33" s="45">
        <v>28</v>
      </c>
      <c r="B33" s="41">
        <v>43070</v>
      </c>
      <c r="C33" s="42">
        <f>(G33/$G$2)*100*$I33</f>
        <v>225.00262493978562</v>
      </c>
      <c r="D33" s="42">
        <f>(H33/$G$2)*100*$I33</f>
        <v>96.726785816344048</v>
      </c>
      <c r="E33" s="42">
        <v>20</v>
      </c>
      <c r="G33" s="69">
        <v>69.784999999999997</v>
      </c>
      <c r="H33" s="69">
        <v>30</v>
      </c>
      <c r="I33" s="71">
        <v>1.1847000000000001</v>
      </c>
      <c r="J33" s="68">
        <v>43075</v>
      </c>
      <c r="K33" s="67" t="s">
        <v>48</v>
      </c>
    </row>
    <row r="34" spans="1:11" ht="14.95" thickTop="1" thickBot="1" x14ac:dyDescent="0.25">
      <c r="A34" s="45">
        <v>29</v>
      </c>
      <c r="B34" s="41">
        <v>43101</v>
      </c>
      <c r="C34" s="42"/>
      <c r="D34" s="42"/>
      <c r="E34" s="42"/>
      <c r="G34" s="69"/>
      <c r="H34" s="69"/>
      <c r="I34" s="71"/>
    </row>
    <row r="35" spans="1:11" ht="14.95" thickTop="1" thickBot="1" x14ac:dyDescent="0.25">
      <c r="A35" s="45">
        <v>30</v>
      </c>
      <c r="B35" s="41">
        <v>43132</v>
      </c>
      <c r="C35" s="42"/>
      <c r="D35" s="42"/>
      <c r="E35" s="42"/>
      <c r="G35" s="69"/>
      <c r="H35" s="69"/>
      <c r="I35" s="71"/>
    </row>
    <row r="36" spans="1:11" ht="14.95" thickTop="1" thickBot="1" x14ac:dyDescent="0.25">
      <c r="A36" s="45">
        <v>31</v>
      </c>
      <c r="B36" s="41">
        <v>43160</v>
      </c>
      <c r="C36" s="42"/>
      <c r="D36" s="42"/>
      <c r="E36" s="42"/>
      <c r="G36" s="69"/>
      <c r="H36" s="69"/>
      <c r="I36" s="71"/>
    </row>
    <row r="37" spans="1:11" ht="14.95" thickTop="1" thickBot="1" x14ac:dyDescent="0.25">
      <c r="A37" s="45">
        <v>32</v>
      </c>
      <c r="B37" s="41">
        <v>43191</v>
      </c>
      <c r="C37" s="42"/>
      <c r="D37" s="42"/>
      <c r="E37" s="42"/>
      <c r="G37" s="69"/>
      <c r="H37" s="69"/>
      <c r="I37" s="71"/>
    </row>
    <row r="38" spans="1:11" ht="14.95" thickTop="1" thickBot="1" x14ac:dyDescent="0.25">
      <c r="A38" s="45">
        <v>33</v>
      </c>
      <c r="B38" s="41">
        <v>43221</v>
      </c>
      <c r="C38" s="42"/>
      <c r="D38" s="42"/>
      <c r="E38" s="42"/>
      <c r="G38" s="69"/>
      <c r="H38" s="69"/>
      <c r="I38" s="71"/>
    </row>
    <row r="39" spans="1:11" ht="14.95" thickTop="1" thickBot="1" x14ac:dyDescent="0.25">
      <c r="A39" s="45">
        <v>34</v>
      </c>
      <c r="B39" s="41">
        <v>43252</v>
      </c>
      <c r="C39" s="42"/>
      <c r="D39" s="42"/>
      <c r="E39" s="42"/>
      <c r="G39" s="69"/>
      <c r="H39" s="69"/>
      <c r="I39" s="71"/>
    </row>
    <row r="40" spans="1:11" ht="14.95" thickTop="1" thickBot="1" x14ac:dyDescent="0.25">
      <c r="A40" s="45">
        <v>35</v>
      </c>
      <c r="B40" s="41">
        <v>43282</v>
      </c>
      <c r="C40" s="42"/>
      <c r="D40" s="42"/>
      <c r="E40" s="42"/>
      <c r="G40" s="69"/>
      <c r="H40" s="69"/>
      <c r="I40" s="71"/>
    </row>
    <row r="41" spans="1:11" ht="14.95" thickTop="1" thickBot="1" x14ac:dyDescent="0.25">
      <c r="A41" s="45">
        <v>36</v>
      </c>
      <c r="B41" s="41">
        <v>43313</v>
      </c>
      <c r="C41" s="42"/>
      <c r="D41" s="42"/>
      <c r="E41" s="42"/>
      <c r="G41" s="69"/>
      <c r="H41" s="69"/>
      <c r="I41" s="71"/>
    </row>
    <row r="42" spans="1:11" ht="14.95" thickTop="1" thickBot="1" x14ac:dyDescent="0.25">
      <c r="A42" s="45">
        <v>37</v>
      </c>
      <c r="B42" s="41">
        <v>43344</v>
      </c>
      <c r="C42" s="42"/>
      <c r="D42" s="42"/>
      <c r="E42" s="42"/>
      <c r="G42" s="69"/>
      <c r="H42" s="69"/>
      <c r="I42" s="71"/>
    </row>
    <row r="43" spans="1:11" ht="14.95" thickTop="1" thickBot="1" x14ac:dyDescent="0.25">
      <c r="A43" s="45">
        <v>38</v>
      </c>
      <c r="B43" s="41">
        <v>43374</v>
      </c>
      <c r="C43" s="42"/>
      <c r="D43" s="42"/>
      <c r="E43" s="42"/>
      <c r="G43" s="69"/>
      <c r="H43" s="69"/>
      <c r="I43" s="71"/>
    </row>
    <row r="44" spans="1:11" ht="14.95" thickTop="1" thickBot="1" x14ac:dyDescent="0.25">
      <c r="A44" s="45">
        <v>39</v>
      </c>
      <c r="B44" s="41">
        <v>43405</v>
      </c>
      <c r="C44" s="42"/>
      <c r="D44" s="42"/>
      <c r="E44" s="42"/>
      <c r="G44" s="69"/>
      <c r="H44" s="69"/>
      <c r="I44" s="71"/>
    </row>
    <row r="45" spans="1:11" ht="14.95" thickTop="1" thickBot="1" x14ac:dyDescent="0.25">
      <c r="A45" s="45">
        <v>40</v>
      </c>
      <c r="B45" s="41">
        <v>43435</v>
      </c>
      <c r="C45" s="42"/>
      <c r="D45" s="42"/>
      <c r="E45" s="42"/>
      <c r="G45" s="69"/>
      <c r="H45" s="69"/>
      <c r="I45" s="71"/>
    </row>
    <row r="46" spans="1:11" ht="14.95" thickTop="1" thickBot="1" x14ac:dyDescent="0.25">
      <c r="A46" s="45">
        <v>41</v>
      </c>
      <c r="B46" s="41">
        <v>43466</v>
      </c>
      <c r="C46" s="42"/>
      <c r="D46" s="42"/>
      <c r="E46" s="42"/>
      <c r="G46" s="69"/>
      <c r="H46" s="69"/>
      <c r="I46" s="71"/>
    </row>
    <row r="47" spans="1:11" ht="14.95" thickTop="1" thickBot="1" x14ac:dyDescent="0.25">
      <c r="A47" s="45">
        <v>42</v>
      </c>
      <c r="B47" s="41">
        <v>43497</v>
      </c>
      <c r="C47" s="42"/>
      <c r="D47" s="42"/>
      <c r="E47" s="42"/>
      <c r="G47" s="69"/>
      <c r="H47" s="69"/>
      <c r="I47" s="71"/>
    </row>
    <row r="48" spans="1:11" ht="14.95" thickTop="1" thickBot="1" x14ac:dyDescent="0.25">
      <c r="A48" s="45">
        <v>43</v>
      </c>
      <c r="B48" s="41">
        <v>43525</v>
      </c>
      <c r="C48" s="42"/>
      <c r="D48" s="42"/>
      <c r="E48" s="42"/>
      <c r="G48" s="69"/>
      <c r="H48" s="69"/>
      <c r="I48" s="71"/>
    </row>
    <row r="49" spans="1:9" ht="14.95" thickTop="1" thickBot="1" x14ac:dyDescent="0.25">
      <c r="A49" s="45">
        <v>44</v>
      </c>
      <c r="B49" s="41">
        <v>43556</v>
      </c>
      <c r="C49" s="42"/>
      <c r="D49" s="42"/>
      <c r="E49" s="42"/>
      <c r="G49" s="69"/>
      <c r="H49" s="69"/>
      <c r="I49" s="71"/>
    </row>
    <row r="50" spans="1:9" ht="14.95" thickTop="1" thickBot="1" x14ac:dyDescent="0.25">
      <c r="A50" s="45">
        <v>45</v>
      </c>
      <c r="B50" s="41">
        <v>43586</v>
      </c>
      <c r="C50" s="42"/>
      <c r="D50" s="42"/>
      <c r="E50" s="42"/>
      <c r="G50" s="69"/>
      <c r="H50" s="69"/>
      <c r="I50" s="71"/>
    </row>
    <row r="51" spans="1:9" ht="14.95" thickTop="1" thickBot="1" x14ac:dyDescent="0.25">
      <c r="A51" s="45">
        <v>46</v>
      </c>
      <c r="B51" s="41">
        <v>43617</v>
      </c>
      <c r="C51" s="42"/>
      <c r="D51" s="42"/>
      <c r="E51" s="42"/>
      <c r="G51" s="69"/>
      <c r="H51" s="69"/>
      <c r="I51" s="71"/>
    </row>
    <row r="52" spans="1:9" ht="14.95" thickTop="1" thickBot="1" x14ac:dyDescent="0.25">
      <c r="A52" s="45">
        <v>47</v>
      </c>
      <c r="B52" s="41">
        <v>43647</v>
      </c>
      <c r="C52" s="42"/>
      <c r="D52" s="42"/>
      <c r="E52" s="42"/>
      <c r="G52" s="69"/>
      <c r="H52" s="69"/>
      <c r="I52" s="71"/>
    </row>
    <row r="53" spans="1:9" ht="14.95" thickTop="1" thickBot="1" x14ac:dyDescent="0.25">
      <c r="A53" s="45">
        <v>48</v>
      </c>
      <c r="B53" s="41">
        <v>43678</v>
      </c>
      <c r="C53" s="42"/>
      <c r="D53" s="42"/>
      <c r="E53" s="42"/>
      <c r="G53" s="69"/>
      <c r="H53" s="69"/>
      <c r="I53" s="71"/>
    </row>
    <row r="54" spans="1:9" ht="14.95" thickTop="1" thickBot="1" x14ac:dyDescent="0.25">
      <c r="A54" s="45">
        <v>49</v>
      </c>
      <c r="B54" s="41">
        <v>43709</v>
      </c>
      <c r="C54" s="42"/>
      <c r="D54" s="42"/>
      <c r="E54" s="42"/>
      <c r="G54" s="69"/>
      <c r="H54" s="69"/>
      <c r="I54" s="71"/>
    </row>
    <row r="55" spans="1:9" ht="14.95" thickTop="1" thickBot="1" x14ac:dyDescent="0.25">
      <c r="A55" s="45">
        <v>50</v>
      </c>
      <c r="B55" s="41">
        <v>43739</v>
      </c>
      <c r="C55" s="42"/>
      <c r="D55" s="42"/>
      <c r="E55" s="42"/>
      <c r="G55" s="69"/>
      <c r="H55" s="69"/>
      <c r="I55" s="71"/>
    </row>
    <row r="56" spans="1:9" ht="14.95" thickTop="1" thickBot="1" x14ac:dyDescent="0.25">
      <c r="A56" s="45">
        <v>51</v>
      </c>
      <c r="B56" s="41">
        <v>43770</v>
      </c>
      <c r="C56" s="42"/>
      <c r="D56" s="42"/>
      <c r="E56" s="42"/>
      <c r="G56" s="69"/>
      <c r="H56" s="69"/>
      <c r="I56" s="71"/>
    </row>
    <row r="57" spans="1:9" ht="14.95" thickTop="1" thickBot="1" x14ac:dyDescent="0.25">
      <c r="A57" s="45">
        <v>52</v>
      </c>
      <c r="B57" s="41">
        <v>43800</v>
      </c>
      <c r="C57" s="42"/>
      <c r="D57" s="42"/>
      <c r="E57" s="42"/>
      <c r="G57" s="69"/>
      <c r="H57" s="69"/>
      <c r="I57" s="71"/>
    </row>
    <row r="58" spans="1:9" ht="14.95" thickTop="1" thickBot="1" x14ac:dyDescent="0.25">
      <c r="A58" s="45">
        <v>53</v>
      </c>
      <c r="B58" s="41">
        <v>43831</v>
      </c>
      <c r="C58" s="42"/>
      <c r="D58" s="42"/>
      <c r="E58" s="42"/>
      <c r="G58" s="69"/>
      <c r="H58" s="69"/>
      <c r="I58" s="71"/>
    </row>
    <row r="59" spans="1:9" ht="14.95" thickTop="1" thickBot="1" x14ac:dyDescent="0.25">
      <c r="A59" s="45">
        <v>54</v>
      </c>
      <c r="B59" s="41">
        <v>43862</v>
      </c>
      <c r="C59" s="42"/>
      <c r="D59" s="42"/>
      <c r="E59" s="42"/>
      <c r="G59" s="69"/>
      <c r="H59" s="69"/>
      <c r="I59" s="71"/>
    </row>
    <row r="60" spans="1:9" ht="14.95" thickTop="1" thickBot="1" x14ac:dyDescent="0.25">
      <c r="A60" s="45">
        <v>55</v>
      </c>
      <c r="B60" s="41">
        <v>43891</v>
      </c>
      <c r="C60" s="42"/>
      <c r="D60" s="42"/>
      <c r="E60" s="42"/>
      <c r="G60" s="69"/>
      <c r="H60" s="69"/>
      <c r="I60" s="71"/>
    </row>
    <row r="61" spans="1:9" ht="14.95" thickTop="1" thickBot="1" x14ac:dyDescent="0.25">
      <c r="A61" s="45">
        <v>56</v>
      </c>
      <c r="B61" s="41">
        <v>43922</v>
      </c>
      <c r="C61" s="42"/>
      <c r="D61" s="42"/>
      <c r="E61" s="42"/>
      <c r="G61" s="69"/>
      <c r="H61" s="69"/>
      <c r="I61" s="71"/>
    </row>
    <row r="62" spans="1:9" ht="14.95" thickTop="1" thickBot="1" x14ac:dyDescent="0.25">
      <c r="A62" s="45">
        <v>57</v>
      </c>
      <c r="B62" s="41">
        <v>43952</v>
      </c>
      <c r="C62" s="42"/>
      <c r="D62" s="42"/>
      <c r="E62" s="42"/>
      <c r="G62" s="69"/>
      <c r="H62" s="69"/>
      <c r="I62" s="71"/>
    </row>
    <row r="63" spans="1:9" ht="14.95" thickTop="1" thickBot="1" x14ac:dyDescent="0.25">
      <c r="A63" s="45">
        <v>58</v>
      </c>
      <c r="B63" s="41">
        <v>43983</v>
      </c>
      <c r="C63" s="42"/>
      <c r="D63" s="42"/>
      <c r="E63" s="42"/>
      <c r="G63" s="69"/>
      <c r="H63" s="69"/>
      <c r="I63" s="71"/>
    </row>
    <row r="64" spans="1:9" ht="14.95" thickTop="1" thickBot="1" x14ac:dyDescent="0.25">
      <c r="A64" s="45">
        <v>59</v>
      </c>
      <c r="B64" s="41">
        <v>44013</v>
      </c>
      <c r="C64" s="42"/>
      <c r="D64" s="42"/>
      <c r="E64" s="42"/>
      <c r="G64" s="69"/>
      <c r="H64" s="69"/>
      <c r="I64" s="71"/>
    </row>
    <row r="65" spans="1:9" ht="14.95" thickTop="1" thickBot="1" x14ac:dyDescent="0.25">
      <c r="A65" s="45">
        <v>60</v>
      </c>
      <c r="B65" s="41">
        <v>44044</v>
      </c>
      <c r="C65" s="42"/>
      <c r="D65" s="42"/>
      <c r="E65" s="42"/>
      <c r="G65" s="69"/>
      <c r="H65" s="69"/>
      <c r="I65" s="71"/>
    </row>
    <row r="66" spans="1:9" ht="14.95" thickTop="1" thickBot="1" x14ac:dyDescent="0.25">
      <c r="A66" s="45">
        <v>61</v>
      </c>
      <c r="B66" s="41">
        <v>44075</v>
      </c>
      <c r="C66" s="42"/>
      <c r="D66" s="42"/>
      <c r="E66" s="42"/>
      <c r="G66" s="69"/>
      <c r="H66" s="69"/>
      <c r="I66" s="71"/>
    </row>
    <row r="67" spans="1:9" ht="14.95" thickTop="1" thickBot="1" x14ac:dyDescent="0.25">
      <c r="A67" s="45">
        <v>62</v>
      </c>
      <c r="B67" s="41">
        <v>44105</v>
      </c>
      <c r="C67" s="42"/>
      <c r="D67" s="42"/>
      <c r="E67" s="42"/>
      <c r="G67" s="69"/>
      <c r="H67" s="69"/>
      <c r="I67" s="71"/>
    </row>
    <row r="68" spans="1:9" ht="14.95" thickTop="1" thickBot="1" x14ac:dyDescent="0.25">
      <c r="A68" s="45">
        <v>63</v>
      </c>
      <c r="B68" s="41">
        <v>44136</v>
      </c>
      <c r="C68" s="42"/>
      <c r="D68" s="42"/>
      <c r="E68" s="42"/>
      <c r="G68" s="69"/>
      <c r="H68" s="69"/>
      <c r="I68" s="71"/>
    </row>
    <row r="69" spans="1:9" ht="14.95" thickTop="1" thickBot="1" x14ac:dyDescent="0.25">
      <c r="A69" s="45">
        <v>64</v>
      </c>
      <c r="B69" s="41"/>
      <c r="C69" s="42"/>
      <c r="D69" s="42"/>
      <c r="E69" s="42"/>
      <c r="G69" s="69"/>
      <c r="H69" s="69"/>
      <c r="I69" s="71"/>
    </row>
    <row r="70" spans="1:9" ht="14.3" thickTop="1" x14ac:dyDescent="0.2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Preisableitung_Soja_CBoT</vt:lpstr>
      <vt:lpstr>Daten</vt:lpstr>
      <vt:lpstr>Preisableitung_Soja_CBoT!Druckbereich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Schmid, Werner (LEL)</dc:creator>
  <cp:lastModifiedBy>Schmid, Werner (LEL)</cp:lastModifiedBy>
  <cp:lastPrinted>2015-10-21T15:19:30Z</cp:lastPrinted>
  <dcterms:created xsi:type="dcterms:W3CDTF">2014-12-11T16:39:44Z</dcterms:created>
  <dcterms:modified xsi:type="dcterms:W3CDTF">2017-12-06T10:52:43Z</dcterms:modified>
</cp:coreProperties>
</file>